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virginia.anusca\Desktop\Anusca\2023\! PCIDIF\Comunicare\"/>
    </mc:Choice>
  </mc:AlternateContent>
  <bookViews>
    <workbookView xWindow="0" yWindow="0" windowWidth="28800" windowHeight="12000"/>
  </bookViews>
  <sheets>
    <sheet name="Apeluri PC 2023_2024" sheetId="16" r:id="rId1"/>
    <sheet name="Sheet1" sheetId="17" r:id="rId2"/>
    <sheet name="Centralizator 2023" sheetId="5" state="hidden" r:id="rId3"/>
    <sheet name="Sheet1Pivot chart 0" sheetId="11" state="hidden" r:id="rId4"/>
    <sheet name="Sheet9" sheetId="10" state="hidden" r:id="rId5"/>
  </sheets>
  <definedNames>
    <definedName name="_xlnm._FilterDatabase" localSheetId="0" hidden="1">'Apeluri PC 2023_2024'!$B$6:$Q$32</definedName>
    <definedName name="_xlnm.Print_Area" localSheetId="0">'Apeluri PC 2023_2024'!$A$1:$R$30</definedName>
    <definedName name="_xlnm.Print_Titles" localSheetId="0">'Apeluri PC 2023_2024'!$6:$6</definedName>
  </definedNames>
  <calcPr calcId="162913"/>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6" l="1"/>
  <c r="J13" i="16"/>
  <c r="I17" i="16" l="1"/>
  <c r="K30" i="16" l="1"/>
  <c r="J30" i="16"/>
  <c r="B8" i="16"/>
  <c r="B9" i="16" l="1"/>
  <c r="B10" i="16" s="1"/>
  <c r="B24" i="16" s="1"/>
  <c r="B25" i="16" s="1"/>
  <c r="B26" i="16" s="1"/>
  <c r="B29" i="16" s="1"/>
  <c r="E17" i="10" l="1"/>
  <c r="E16" i="10"/>
  <c r="E15" i="10"/>
  <c r="E14" i="10"/>
  <c r="E13" i="10"/>
  <c r="E12" i="10"/>
  <c r="E11" i="10"/>
  <c r="E10" i="10"/>
  <c r="E9" i="10"/>
  <c r="E8" i="10"/>
  <c r="E7" i="10"/>
  <c r="E5" i="10"/>
  <c r="E4" i="10"/>
  <c r="E3" i="10"/>
  <c r="E2" i="10"/>
  <c r="D17" i="10"/>
  <c r="D16" i="10"/>
  <c r="D15" i="10"/>
  <c r="D14" i="10"/>
  <c r="D13" i="10"/>
  <c r="D12" i="10"/>
  <c r="D11" i="10"/>
  <c r="D10" i="10"/>
  <c r="D9" i="10"/>
  <c r="D8" i="10"/>
  <c r="D7" i="10"/>
  <c r="D5" i="10"/>
  <c r="D4" i="10"/>
  <c r="D3" i="10"/>
  <c r="D2" i="10"/>
  <c r="C18" i="10"/>
  <c r="B18" i="10"/>
  <c r="E18" i="10" l="1"/>
  <c r="D18" i="10"/>
  <c r="D20" i="5" l="1"/>
  <c r="C20" i="5"/>
  <c r="D11" i="5"/>
  <c r="C11" i="5"/>
  <c r="C21" i="5" l="1"/>
  <c r="D21" i="5"/>
  <c r="E11" i="5"/>
  <c r="F20" i="5" l="1"/>
  <c r="E20" i="5" l="1"/>
  <c r="E21" i="5" s="1"/>
  <c r="F11" i="5" l="1"/>
  <c r="F21" i="5" s="1"/>
</calcChain>
</file>

<file path=xl/sharedStrings.xml><?xml version="1.0" encoding="utf-8"?>
<sst xmlns="http://schemas.openxmlformats.org/spreadsheetml/2006/main" count="362" uniqueCount="139">
  <si>
    <t>Nr. crt.</t>
  </si>
  <si>
    <t>Domeniu</t>
  </si>
  <si>
    <t>Denumire apel de finanțare</t>
  </si>
  <si>
    <t>Obiectivele apelului de finanțare</t>
  </si>
  <si>
    <t>Program</t>
  </si>
  <si>
    <t>Cercetare, dezvoltare, inovare</t>
  </si>
  <si>
    <t>Digitalizare</t>
  </si>
  <si>
    <t>Obiectivul de politică sau obiectivul specific vizat</t>
  </si>
  <si>
    <t>Tip apel
(competitiv/necompetitiv/
primul venit-primul servit)</t>
  </si>
  <si>
    <t xml:space="preserve">Zona geografică vizată </t>
  </si>
  <si>
    <t xml:space="preserve">Tipul de solicitanți eligibili / Beneficiari eligibili </t>
  </si>
  <si>
    <t>Buget total apel (euro)</t>
  </si>
  <si>
    <t>Din care buget UE apel (euro)</t>
  </si>
  <si>
    <t>Sursă de finanțare (tip fond)</t>
  </si>
  <si>
    <t>necompetitiv</t>
  </si>
  <si>
    <t>competitiv</t>
  </si>
  <si>
    <t xml:space="preserve">TOTAL </t>
  </si>
  <si>
    <t>PR S</t>
  </si>
  <si>
    <t>FEDR</t>
  </si>
  <si>
    <t>Sprijin pentru proiecte în domeniul tehnologiilor avansate si crearea de hub-uri de inovare și transfer tehnologic în domenii prioritare, în cadrul Acțiunii 1.2</t>
  </si>
  <si>
    <t>Sprijin pentru proiecte în domeniul tehnologiilor avansate prin crearea de hub-uri de inovare în domenii de interes strategic</t>
  </si>
  <si>
    <t>Sprijin pentru proiecte de sinergii cu actiunile Horizon Europe si alte programe europene în cadrul Acțiunii 1.3</t>
  </si>
  <si>
    <t>Integrarea ecosistemului național CDI în Spațiul de Cercetare European şi internaţional</t>
  </si>
  <si>
    <t xml:space="preserve">Sprijin pentru proiecte de CDI pentru consortii tematice intre parteneri publici- privati  în cadrul Acțiunii 1.1 </t>
  </si>
  <si>
    <t xml:space="preserve">Creșterea gradului de colaborare public-privat (organizațiile de cercetare și IMM)
</t>
  </si>
  <si>
    <t>2.2.1 E-guv în administrația/instituțiile publice - Servicii publice destinate cetățenilor și/sau firmelor identificate în CSP gestionat de ADR și/sau în concordață cu Politica eGuv</t>
  </si>
  <si>
    <t>Se va asigura optimizarea (inclusiv prin tehnologii Big Data) a infrastructurilor tehnologice și a proceselor (inclusiv asigurarea securității cibernetice). Se va finanța cu prioritate, în funcție de gradul de maturitate și de numărul de utilizatori vizați, acele proiecte cu soluții de tip cloud ready sau cloud nativ, inclusiv servicii pentru autorități, instituții, mediu academic care să sprijine activitatea curentă.</t>
  </si>
  <si>
    <t>Autorități/Instituții centrale publice</t>
  </si>
  <si>
    <t>2.2.1 E-guv în administrația/instituțiile publice - Creșterea nivelului de interoperabilitate al sistemelor informatice din administrația publică (AP) prin crearea unui sistem standardizat, interconectat și digital, încurajând reutilizarea informațiilor și a serviciilor</t>
  </si>
  <si>
    <t>Se va dezvolta un ecosistem standardizat, interconectat digital, promovând reutilizarea informațiilor/datelor/serviciilor din diferite surse prin agregarea de servicii pentru a permite implementarea tranzacțiilor transfrontaliere, intersectoriale sau instituțiile AP.</t>
  </si>
  <si>
    <t>2.2.1 E-guv în administrația/instituțiile publice - Dezvoltarea de platforme informatice alimentate cu datele generate de administrația publică – Open Data - (Directiva 2019/1024, PSI și Legea nr. 179/2022) în vederea punerii la dispoziția publicului și a reutilizării.</t>
  </si>
  <si>
    <t>Se finanțează dezvoltările suplimentare necesare platformei naționale de date publice (data.gov.ro) pentru implementarea cerințelor Directivei PSI prin adăugarea de noi funcționalități, etc.</t>
  </si>
  <si>
    <t>2.2.2 Digitalizarea în educație - Dezvoltarea managementului școlarității prin intermediul unor platforme digitale integrate</t>
  </si>
  <si>
    <t>baze de date unitar dezvoltate necesare sistemului educațional, realizarea catalogului electronic la nivel național, organizarea/desfășurarea concursurilor/examenelor naționale din învățământul preuniversitar, identificarea/centralizarea necesităților la nivelul fiecărei instituții de învățământ preuniversitar din perspectiva managementului școlarități.</t>
  </si>
  <si>
    <t>Ministerul Educației</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</si>
  <si>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</si>
  <si>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</si>
  <si>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</si>
  <si>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 xml:space="preserve">2.3.1 Dezvoltarea de produse și procese digitale pentru administrația publică folosind tehnologii avansate </t>
  </si>
  <si>
    <t>dezvoltarea prin testare de produse/procese digitale și C&amp;I să contribuie la includerea și adoptarea de tehnologii avansate la nivelul sistemelor administrației publice ce gestionează baze de date mari (structurate și nestructurate).</t>
  </si>
  <si>
    <t>2.3.2 Tehnologii avansate de Securitate cibernetică</t>
  </si>
  <si>
    <t xml:space="preserve"> Dezvoltarea unei platforme utilizând CDI și tehnologii avansate de detecție și analiză malware de ultimă generație. Dezvoltarea unei soluții antivirus ce va utiliza metode avansate de detecție a aplicațiilor malware bazate pe algoritmi de inteligență artificială pentru a preveni atacurile cu aplicații malware de tip virus, spyware, trojan horses, worms, adware, rootkits</t>
  </si>
  <si>
    <t>Cyberint</t>
  </si>
  <si>
    <t>2.4 Digitalizarea IMM-urilor realizată prin Huburi de Inovare Digitala Europene (EDIH)</t>
  </si>
  <si>
    <t>EDIH vor fi sprijinite în sinergie cu Programul Europa Digitală, care va finanța 50 % din costurile eligibile. Acțiunea va permite furnizarea de servicii IMM, Autorităților Publice Locale (APL) și altor instituții, pentru a aborda provocările digitale și pentru a îmbunătăți procesele de afaceri/producție, produsele/serviciile care utilizează tehnologii digitale.</t>
  </si>
  <si>
    <t>EDIH selectate de DEP</t>
  </si>
  <si>
    <t xml:space="preserve"> 3.1 - Creșterea rolului culturii în societate prin valorificarea avantajelor digitalizării - Dezvoltarea de conținut digital despre patrimoniu pentru valorizarea culturii în scopul dezvoltării sustenabile locale și incluziunii sociale</t>
  </si>
  <si>
    <t>Dezvoltarea de conținut digital despre patrimoniu pentru valorizarea culturii în scopul dezvoltării sustenabile locale și incluziunii sociale</t>
  </si>
  <si>
    <t xml:space="preserve"> 3.1 - Creșterea rolului culturii în societate prin valorificarea avantajelor digitalizării - Promovarea dezvoltării economice și sociale prin digitalizarea arhivelor culturale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</si>
  <si>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</si>
  <si>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</si>
  <si>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 xml:space="preserve"> 3.1 -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</si>
  <si>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Creșterea consumului de carte și mobilizarea de noi audiențe prin utilizarea instrumentelor digitale</t>
  </si>
  <si>
    <t xml:space="preserve">TOTAL PR </t>
  </si>
  <si>
    <t>PDD</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</si>
  <si>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</si>
  <si>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</si>
  <si>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</si>
  <si>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</si>
  <si>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</si>
  <si>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</si>
  <si>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</si>
  <si>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</si>
  <si>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</si>
  <si>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</si>
  <si>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</si>
  <si>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</si>
  <si>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</si>
  <si>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</si>
  <si>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</si>
  <si>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</si>
  <si>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</si>
  <si>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</si>
  <si>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</si>
  <si>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</si>
  <si>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</si>
  <si>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</si>
  <si>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</si>
  <si>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</si>
  <si>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</si>
  <si>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</si>
  <si>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</si>
  <si>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OP 1, OS 1.1</t>
  </si>
  <si>
    <t>OP 1, OS 1.2</t>
  </si>
  <si>
    <t>OP 1, OS 1.3</t>
  </si>
  <si>
    <t>OP 4, OS 4.6</t>
  </si>
  <si>
    <t>acoperire nationala</t>
  </si>
  <si>
    <t xml:space="preserve">Autoritate de Management </t>
  </si>
  <si>
    <t xml:space="preserve">Autoritatea pentru Digitalizarea României </t>
  </si>
  <si>
    <t>IMM,  Organizații de cercetare (instituții de învatamant superior/institute/centre de cercetare)</t>
  </si>
  <si>
    <t>Organizații de cercetare (instituții de învatamant superior/institute/centre de cercetare), IMM</t>
  </si>
  <si>
    <t xml:space="preserve">Programul Crestere Inteligenta, Digitalizare si Instrumente Financiare   </t>
  </si>
  <si>
    <t>trim 4/2023</t>
  </si>
  <si>
    <t>trim 1/2024</t>
  </si>
  <si>
    <t>trim 2/2024</t>
  </si>
  <si>
    <t>trim 3/2024</t>
  </si>
  <si>
    <t>trim 4/2024</t>
  </si>
  <si>
    <t>trim 4/2027</t>
  </si>
  <si>
    <t>trim 1/2025</t>
  </si>
  <si>
    <t xml:space="preserve">MIPE - AM PoCIDIF </t>
  </si>
  <si>
    <t>Sprijin pentru întreprinderi nou înființate inovatoare în cadrul Acțiunii 1.1</t>
  </si>
  <si>
    <t>Cresterea investitiilor în noile tehnologii și în inovare, a creșterii performanței și a calității în CDI (IMM)</t>
  </si>
  <si>
    <t xml:space="preserve">IMM - intreprinderi nou înființate </t>
  </si>
  <si>
    <t>Acțiunea 1.5.1 Crearea/operationalizarea unui HUB antreprenorial național</t>
  </si>
  <si>
    <t>Crearea cadrului instituțional și capacitatea de implementare necesare pentru a aborda provocările structurale ale start-up, scale-up și ale organizațiilor de sprijin pentru antreprenoriat</t>
  </si>
  <si>
    <t>ADR nord est/Asociatia ROStart-up</t>
  </si>
  <si>
    <t>Trim 4/2024</t>
  </si>
  <si>
    <t xml:space="preserve">23 APELURI </t>
  </si>
  <si>
    <t>Dată ESTIMATĂ publicare ghid final
(zz/ll/an)</t>
  </si>
  <si>
    <t xml:space="preserve">Dată ESTIMATĂ deschidere apel
(zz/ll/an)  </t>
  </si>
  <si>
    <t>Dată ESTIMATĂ închidere apel</t>
  </si>
  <si>
    <t>trim 2/2023</t>
  </si>
  <si>
    <t>Digitalizare in cultură</t>
  </si>
  <si>
    <t xml:space="preserve">Acțiunea 2.1 Dezvoltarea de noi servicii/aplicații/produse prin inovare și adoptarea de tehnologii avansate </t>
  </si>
  <si>
    <t xml:space="preserve">Dezvoltarea de noi servicii/aplicații/produse prin inovare și adoptarea de tehnologii avansate în vederea accelerării transformării digitale a IMM-urilor </t>
  </si>
  <si>
    <t>OP1, O.S 1.1</t>
  </si>
  <si>
    <t>IMM-urile din domeniul IT</t>
  </si>
  <si>
    <t>Instrumente financiare</t>
  </si>
  <si>
    <t>Acțiunea 1.5.2 Dezvoltarea inteligentă a întreprinderilor: noi modele pentru dezvoltarea afacerilor și retehnologizare</t>
  </si>
  <si>
    <t>IMM-uri</t>
  </si>
  <si>
    <t>trim III 2024</t>
  </si>
  <si>
    <t>trim IV 2024</t>
  </si>
  <si>
    <t>trim I 2025</t>
  </si>
  <si>
    <t>Atragerea de personal cu competențe avansate din străinătate în cadrul Acțiunii 1.3</t>
  </si>
  <si>
    <t>Creșterea calității cercetarii aplicate si dezvoltării de noi parteneriate în cadrul ERA prin atragerea unor cercetători cu experiență din străinătate și crearea unor grupuri de excelență în jurul acestora</t>
  </si>
  <si>
    <t>Organizații publice de cercetare, IMM-uri</t>
  </si>
  <si>
    <t>Sprijin pentru asigurarea transferului de cunoștințe și tehnologie între actorii din mediul privat, în cadrul Acțiunii 1.1</t>
  </si>
  <si>
    <t>Creșterea performanței și a calității CDI în IMM-uri prin transferul de cunoștințe și tehnologie de la întreprinderile mari</t>
  </si>
  <si>
    <t xml:space="preserve">IMM in parteneriat cu intreprinderi mari  </t>
  </si>
  <si>
    <t>Sprijin pentru proiecte tehnologice inovative în cadrul Acțiunii 1.1</t>
  </si>
  <si>
    <t>Creșterea gradului de maturitate tehnologică și inovare prin asigurarea transferului de cunoștințe și tehnologie pentru facilitarea trecerii rezultatelor CDI în piață.</t>
  </si>
  <si>
    <t>Parteneriate între organizații publice de cercetare și IMM</t>
  </si>
  <si>
    <t>Sprijin pentru start-up-uri și spin-off-uri inovatoare în cadrul Acțiunii 1.1.</t>
  </si>
  <si>
    <t>Creșterea gradului de utilizare a rezultatelor cercetării prin realizarea de produse, tehnologii/procese noi sau semnificativ îmbunătăţite în scopul creșterii competitivității pe piață</t>
  </si>
  <si>
    <t>Start-up-uri, spin-off-uri</t>
  </si>
  <si>
    <t>Sprijin pentru dezvoltarea competențelor și consolidarea capacității actorilor din sectorul CDI în cadrul Acțiunii 1.4</t>
  </si>
  <si>
    <t>Asigurarea formării/specializării/perfecționării profesionale, pentru resursa umană implicată în activitățile CDI/transfer tehnologic în vederea constituirii de nuclee de cunoaștere pentru specilalizare inteligentă, tranziție industrială, cultura antreprenorială etc.</t>
  </si>
  <si>
    <t>IMM, organizații publice de cercetare</t>
  </si>
  <si>
    <t>Calendar estimativ consolidat lansare apeluri de proiecte in perioada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</si>
</sst>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418]mmmm\-yy;@"/>
    <numFmt numFmtId="166" formatCode="dd\.mm\.yyyy;@"/>
  </numFmts>
  <fonts count="15"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4"/>
      <color theme="1"/>
      <name val="Calibri"/>
      <family val="2"/>
      <charset val="238"/>
      <scheme val="minor"/>
    </font>
    <font>
      <b/>
      <sz val="14"/>
      <color theme="1"/>
      <name val="Calibri"/>
      <family val="2"/>
      <scheme val="minor"/>
    </font>
    <font>
      <sz val="16"/>
      <name val="Trebuchet MS"/>
      <family val="2"/>
    </font>
    <font>
      <sz val="18"/>
      <name val="Trebuchet MS"/>
      <family val="2"/>
    </font>
    <font>
      <sz val="18"/>
      <color theme="1"/>
      <name val="Trebuchet MS"/>
      <family val="2"/>
    </font>
    <font>
      <b/>
      <sz val="18"/>
      <name val="Trebuchet MS"/>
      <family val="2"/>
    </font>
    <font>
      <sz val="20"/>
      <color theme="7" tint="0.59999389629810485"/>
      <name val="Trebuchet MS"/>
      <family val="2"/>
    </font>
    <font>
      <b/>
      <sz val="20"/>
      <name val="Trebuchet MS"/>
      <family val="2"/>
    </font>
    <font>
      <b/>
      <sz val="24"/>
      <color rgb="FF000099"/>
      <name val="Trebuchet MS"/>
      <family val="2"/>
    </font>
    <font>
      <i/>
      <sz val="18"/>
      <color theme="1"/>
      <name val="Trebuchet MS"/>
      <family val="2"/>
    </font>
  </fonts>
  <fills count="8">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9">
    <xf numFmtId="0" fontId="0" fillId="0" borderId="0"/>
    <xf numFmtId="0" fontId="3" fillId="0" borderId="0"/>
    <xf numFmtId="43" fontId="2"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4" fillId="0" borderId="0"/>
    <xf numFmtId="0" fontId="3" fillId="0" borderId="0"/>
    <xf numFmtId="0" fontId="1" fillId="0" borderId="0"/>
  </cellStyleXfs>
  <cellXfs count="64">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3" fontId="9"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3" fontId="10" fillId="4" borderId="1" xfId="0" applyNumberFormat="1" applyFont="1" applyFill="1" applyBorder="1" applyAlignment="1">
      <alignment horizontal="right" vertical="center" wrapText="1"/>
    </xf>
    <xf numFmtId="0" fontId="10" fillId="5" borderId="0" xfId="0" applyFont="1" applyFill="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wrapText="1"/>
    </xf>
    <xf numFmtId="14" fontId="9" fillId="0" borderId="0" xfId="0" applyNumberFormat="1" applyFont="1" applyAlignment="1">
      <alignment horizontal="center" vertical="center" wrapText="1"/>
    </xf>
    <xf numFmtId="14" fontId="9" fillId="0" borderId="0" xfId="0" applyNumberFormat="1" applyFont="1" applyAlignment="1">
      <alignment horizontal="center" vertical="center"/>
    </xf>
    <xf numFmtId="14" fontId="9" fillId="0" borderId="0" xfId="0" applyNumberFormat="1" applyFont="1" applyAlignment="1">
      <alignment horizontal="center" vertical="top" wrapText="1"/>
    </xf>
    <xf numFmtId="165" fontId="8"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11" fillId="0" borderId="0" xfId="0" applyFont="1" applyAlignment="1">
      <alignment horizontal="center" vertical="top" wrapText="1"/>
    </xf>
    <xf numFmtId="0" fontId="9" fillId="0" borderId="0" xfId="0" applyFont="1" applyAlignment="1">
      <alignment horizontal="center" vertical="top" wrapText="1"/>
    </xf>
    <xf numFmtId="0" fontId="8" fillId="0" borderId="0" xfId="0" applyFont="1" applyAlignment="1">
      <alignment horizontal="center" vertical="top" wrapText="1"/>
    </xf>
    <xf numFmtId="14" fontId="9" fillId="0" borderId="0" xfId="0" applyNumberFormat="1" applyFont="1" applyAlignment="1">
      <alignment horizontal="center" vertical="top"/>
    </xf>
    <xf numFmtId="0" fontId="14" fillId="0" borderId="0" xfId="0" applyFont="1" applyAlignment="1">
      <alignment horizontal="left" vertical="top"/>
    </xf>
    <xf numFmtId="0" fontId="7" fillId="0" borderId="4" xfId="0" applyFont="1" applyBorder="1" applyAlignment="1">
      <alignment horizontal="center" vertical="center" wrapText="1"/>
    </xf>
    <xf numFmtId="0" fontId="7" fillId="7" borderId="1" xfId="0" applyFont="1" applyFill="1" applyBorder="1" applyAlignment="1">
      <alignment horizontal="center" vertical="center" wrapText="1"/>
    </xf>
    <xf numFmtId="3" fontId="9" fillId="0" borderId="0" xfId="0" applyNumberFormat="1" applyFont="1" applyAlignment="1">
      <alignment horizontal="center" vertical="top" wrapText="1"/>
    </xf>
    <xf numFmtId="3" fontId="9" fillId="0" borderId="0" xfId="0" applyNumberFormat="1" applyFont="1" applyAlignment="1">
      <alignment horizontal="right" vertical="center" wrapText="1"/>
    </xf>
    <xf numFmtId="3" fontId="7" fillId="7" borderId="1" xfId="0" applyNumberFormat="1" applyFont="1" applyFill="1" applyBorder="1" applyAlignment="1">
      <alignment horizontal="right" vertical="center" wrapText="1"/>
    </xf>
    <xf numFmtId="166" fontId="7" fillId="7" borderId="1" xfId="0" applyNumberFormat="1" applyFont="1" applyFill="1" applyBorder="1" applyAlignment="1" applyProtection="1">
      <alignment horizontal="center" vertical="center" wrapText="1"/>
      <protection locked="0"/>
    </xf>
    <xf numFmtId="165" fontId="7" fillId="7" borderId="1" xfId="0" applyNumberFormat="1" applyFont="1" applyFill="1" applyBorder="1" applyAlignment="1" applyProtection="1">
      <alignment horizontal="center" vertical="center"/>
      <protection locked="0"/>
    </xf>
    <xf numFmtId="165" fontId="7" fillId="7" borderId="1" xfId="5" applyNumberFormat="1" applyFont="1" applyFill="1" applyBorder="1" applyAlignment="1">
      <alignment horizontal="center" vertical="center" wrapText="1"/>
    </xf>
    <xf numFmtId="0" fontId="7" fillId="7" borderId="1" xfId="0" applyFont="1" applyFill="1" applyBorder="1" applyAlignment="1">
      <alignment horizontal="center" vertical="center"/>
    </xf>
    <xf numFmtId="14" fontId="7" fillId="7" borderId="1" xfId="0" applyNumberFormat="1" applyFont="1" applyFill="1" applyBorder="1" applyAlignment="1">
      <alignment horizontal="center" vertical="center" wrapText="1"/>
    </xf>
    <xf numFmtId="165" fontId="7" fillId="7" borderId="1" xfId="0" applyNumberFormat="1" applyFont="1" applyFill="1" applyBorder="1" applyAlignment="1">
      <alignment horizontal="center" vertical="center"/>
    </xf>
    <xf numFmtId="0" fontId="7" fillId="7" borderId="0" xfId="0" applyFont="1" applyFill="1" applyAlignment="1">
      <alignment horizontal="center" vertical="center" wrapText="1"/>
    </xf>
    <xf numFmtId="0" fontId="7" fillId="7" borderId="4"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12" fillId="6" borderId="3"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3" fillId="0" borderId="0" xfId="0" applyFont="1" applyAlignment="1">
      <alignment horizontal="center" vertical="center" wrapText="1"/>
    </xf>
    <xf numFmtId="3" fontId="7" fillId="7" borderId="1" xfId="0" applyNumberFormat="1" applyFont="1" applyFill="1" applyBorder="1" applyAlignment="1">
      <alignment horizontal="right" vertical="center" wrapText="1"/>
    </xf>
    <xf numFmtId="3" fontId="12" fillId="6" borderId="3" xfId="0" applyNumberFormat="1" applyFont="1" applyFill="1" applyBorder="1" applyAlignment="1">
      <alignment horizontal="right" vertical="center" wrapText="1"/>
    </xf>
    <xf numFmtId="3" fontId="12" fillId="6" borderId="6" xfId="0" applyNumberFormat="1" applyFont="1" applyFill="1" applyBorder="1" applyAlignment="1">
      <alignment horizontal="right"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cellXfs>
  <cellStyles count="9">
    <cellStyle name="Comma 2" xfId="2"/>
    <cellStyle name="Comma 3" xfId="4"/>
    <cellStyle name="Normal" xfId="0" builtinId="0"/>
    <cellStyle name="Normal 2" xfId="1"/>
    <cellStyle name="Normal 2 2 2" xfId="6"/>
    <cellStyle name="Normal 2 3 3 2" xfId="7"/>
    <cellStyle name="Normal 2 3 5 2 3 2 2" xfId="5"/>
    <cellStyle name="Normal 26 2" xfId="3"/>
    <cellStyle name="Normal 26 2 2" xfId="8"/>
  </cellStyles>
  <dxfs count="1">
    <dxf>
      <numFmt numFmtId="1" formatCode="0"/>
    </dxf>
  </dxfs>
  <tableStyles count="0" defaultTableStyle="TableStyleMedium2" defaultPivotStyle="PivotStyleLight16"/>
  <colors>
    <mruColors>
      <color rgb="FF66FFFF"/>
      <color rgb="FF0000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Calendar apeluri POCIDIF AA 22.11.2023.xlsx]Sheet1Pivot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91789952"/>
        <c:axId val="91795840"/>
      </c:barChart>
      <c:catAx>
        <c:axId val="9178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91795840"/>
        <c:crosses val="autoZero"/>
        <c:auto val="1"/>
        <c:lblAlgn val="ctr"/>
        <c:lblOffset val="100"/>
        <c:noMultiLvlLbl val="0"/>
      </c:catAx>
      <c:valAx>
        <c:axId val="9179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917899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ro-RO"/>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Calendar apeluri POCIDIF AA 22.11.2023.xlsx]Sheet1Pivot chart 0!PivotTable4</c:name>
    <c:fmtId val="0"/>
  </c:pivotSource>
  <c:chart>
    <c:autoTitleDeleted val="0"/>
    <c:pivotFmts>
      <c:pivotFmt>
        <c:idx val="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91854336"/>
        <c:axId val="91855872"/>
      </c:barChart>
      <c:catAx>
        <c:axId val="9185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91855872"/>
        <c:crosses val="autoZero"/>
        <c:auto val="1"/>
        <c:lblAlgn val="ctr"/>
        <c:lblOffset val="100"/>
        <c:noMultiLvlLbl val="0"/>
      </c:catAx>
      <c:valAx>
        <c:axId val="91855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crossAx val="918543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ro-RO"/>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o-R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12</xdr:col>
      <xdr:colOff>1398134</xdr:colOff>
      <xdr:row>3</xdr:row>
      <xdr:rowOff>118382</xdr:rowOff>
    </xdr:to>
    <xdr:pic>
      <xdr:nvPicPr>
        <xdr:cNvPr id="2" name="Picture 1">
          <a:extLst>
            <a:ext uri="{FF2B5EF4-FFF2-40B4-BE49-F238E27FC236}">
              <a16:creationId xmlns:a16="http://schemas.microsoft.com/office/drawing/2014/main" id="{86AE5717-999B-4493-AACC-3D546DA6DF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8980" y="0"/>
          <a:ext cx="12342087" cy="14654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a Elena Marinas" refreshedDate="44964.815813310182" createdVersion="6" refreshedVersion="6" minRefreshableVersion="3" recordCount="16">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91"/>
  <sheetViews>
    <sheetView tabSelected="1" view="pageBreakPreview" topLeftCell="D1" zoomScale="70" zoomScaleNormal="70" zoomScaleSheetLayoutView="70" workbookViewId="0">
      <selection activeCell="D3" sqref="D3:P3"/>
    </sheetView>
  </sheetViews>
  <sheetFormatPr defaultColWidth="9.140625" defaultRowHeight="50.1" customHeight="1" x14ac:dyDescent="0.25"/>
  <cols>
    <col min="1" max="1" width="12.7109375" style="36" customWidth="1"/>
    <col min="2" max="2" width="10.28515625" style="37" customWidth="1"/>
    <col min="3" max="3" width="24.7109375" style="36" customWidth="1"/>
    <col min="4" max="4" width="35.42578125" style="36" customWidth="1"/>
    <col min="5" max="5" width="26" style="36" customWidth="1"/>
    <col min="6" max="6" width="43" style="36" customWidth="1"/>
    <col min="7" max="7" width="54.5703125" style="18" bestFit="1" customWidth="1"/>
    <col min="8" max="8" width="23.140625" style="18" hidden="1" customWidth="1"/>
    <col min="9" max="9" width="29.42578125" style="18" hidden="1" customWidth="1"/>
    <col min="10" max="10" width="34.42578125" style="43" hidden="1" customWidth="1"/>
    <col min="11" max="11" width="32.42578125" style="43" hidden="1" customWidth="1"/>
    <col min="12" max="12" width="16" style="18" hidden="1" customWidth="1"/>
    <col min="13" max="13" width="73.42578125" style="36" customWidth="1"/>
    <col min="14" max="14" width="28" style="36" customWidth="1"/>
    <col min="15" max="15" width="31.5703125" style="36" customWidth="1"/>
    <col min="16" max="16" width="36.85546875" style="31" customWidth="1"/>
    <col min="17" max="17" width="35.28515625" style="38" customWidth="1"/>
    <col min="18" max="18" width="9.140625" style="36"/>
    <col min="19" max="19" width="23.5703125" style="36" customWidth="1"/>
    <col min="20" max="20" width="26.7109375" style="36" customWidth="1"/>
    <col min="21" max="21" width="23.28515625" style="36" customWidth="1"/>
    <col min="22" max="16384" width="9.140625" style="36"/>
  </cols>
  <sheetData>
    <row r="1" spans="2:17" s="18" customFormat="1" ht="50.1" customHeight="1" x14ac:dyDescent="0.25">
      <c r="B1" s="17"/>
      <c r="H1" s="19"/>
      <c r="J1" s="43"/>
      <c r="K1" s="43"/>
      <c r="P1" s="29"/>
      <c r="Q1" s="30"/>
    </row>
    <row r="2" spans="2:17" s="18" customFormat="1" ht="23.25" x14ac:dyDescent="0.25">
      <c r="B2" s="17"/>
      <c r="H2" s="19"/>
      <c r="J2" s="43"/>
      <c r="K2" s="43"/>
      <c r="P2" s="29"/>
      <c r="Q2" s="30"/>
    </row>
    <row r="3" spans="2:17" s="18" customFormat="1" ht="30.75" x14ac:dyDescent="0.25">
      <c r="B3" s="17"/>
      <c r="D3" s="58" t="s">
        <v>138</v>
      </c>
      <c r="E3" s="58"/>
      <c r="F3" s="58"/>
      <c r="G3" s="58"/>
      <c r="H3" s="58"/>
      <c r="I3" s="58"/>
      <c r="J3" s="58"/>
      <c r="K3" s="58"/>
      <c r="L3" s="58"/>
      <c r="M3" s="58"/>
      <c r="N3" s="58"/>
      <c r="O3" s="58"/>
      <c r="P3" s="58"/>
      <c r="Q3" s="30"/>
    </row>
    <row r="4" spans="2:17" s="18" customFormat="1" ht="24" thickBot="1" x14ac:dyDescent="0.3">
      <c r="B4" s="17"/>
      <c r="H4" s="19"/>
      <c r="J4" s="43"/>
      <c r="K4" s="43"/>
      <c r="P4" s="29"/>
      <c r="Q4" s="30"/>
    </row>
    <row r="5" spans="2:17" s="18" customFormat="1" ht="23.25" x14ac:dyDescent="0.25">
      <c r="B5" s="62" t="s">
        <v>0</v>
      </c>
      <c r="C5" s="54" t="s">
        <v>4</v>
      </c>
      <c r="D5" s="54" t="s">
        <v>87</v>
      </c>
      <c r="E5" s="54" t="s">
        <v>1</v>
      </c>
      <c r="F5" s="54" t="s">
        <v>2</v>
      </c>
      <c r="G5" s="54" t="s">
        <v>3</v>
      </c>
      <c r="H5" s="54" t="s">
        <v>7</v>
      </c>
      <c r="I5" s="54" t="s">
        <v>9</v>
      </c>
      <c r="J5" s="60" t="s">
        <v>11</v>
      </c>
      <c r="K5" s="60" t="s">
        <v>12</v>
      </c>
      <c r="L5" s="54" t="s">
        <v>13</v>
      </c>
      <c r="M5" s="54" t="s">
        <v>10</v>
      </c>
      <c r="N5" s="54" t="s">
        <v>8</v>
      </c>
      <c r="O5" s="56" t="s">
        <v>108</v>
      </c>
      <c r="P5" s="54" t="s">
        <v>109</v>
      </c>
      <c r="Q5" s="54" t="s">
        <v>110</v>
      </c>
    </row>
    <row r="6" spans="2:17" s="35" customFormat="1" ht="27.75" x14ac:dyDescent="0.25">
      <c r="B6" s="63"/>
      <c r="C6" s="55"/>
      <c r="D6" s="55"/>
      <c r="E6" s="55"/>
      <c r="F6" s="55"/>
      <c r="G6" s="55"/>
      <c r="H6" s="55"/>
      <c r="I6" s="55"/>
      <c r="J6" s="61"/>
      <c r="K6" s="61"/>
      <c r="L6" s="55"/>
      <c r="M6" s="55"/>
      <c r="N6" s="55"/>
      <c r="O6" s="57"/>
      <c r="P6" s="55"/>
      <c r="Q6" s="55"/>
    </row>
    <row r="7" spans="2:17" s="51" customFormat="1" ht="147" x14ac:dyDescent="0.25">
      <c r="B7" s="52">
        <v>1</v>
      </c>
      <c r="C7" s="41" t="s">
        <v>91</v>
      </c>
      <c r="D7" s="41" t="s">
        <v>99</v>
      </c>
      <c r="E7" s="41" t="s">
        <v>5</v>
      </c>
      <c r="F7" s="41" t="s">
        <v>19</v>
      </c>
      <c r="G7" s="41" t="s">
        <v>20</v>
      </c>
      <c r="H7" s="48" t="s">
        <v>82</v>
      </c>
      <c r="I7" s="41" t="s">
        <v>86</v>
      </c>
      <c r="J7" s="44">
        <v>542700000</v>
      </c>
      <c r="K7" s="44">
        <v>406749846</v>
      </c>
      <c r="L7" s="41" t="s">
        <v>18</v>
      </c>
      <c r="M7" s="41" t="s">
        <v>90</v>
      </c>
      <c r="N7" s="41" t="s">
        <v>14</v>
      </c>
      <c r="O7" s="45">
        <v>45174</v>
      </c>
      <c r="P7" s="45">
        <v>45174</v>
      </c>
      <c r="Q7" s="46" t="s">
        <v>92</v>
      </c>
    </row>
    <row r="8" spans="2:17" s="51" customFormat="1" ht="126" x14ac:dyDescent="0.25">
      <c r="B8" s="52">
        <f>B7+1</f>
        <v>2</v>
      </c>
      <c r="C8" s="41" t="s">
        <v>91</v>
      </c>
      <c r="D8" s="41" t="s">
        <v>99</v>
      </c>
      <c r="E8" s="41" t="s">
        <v>5</v>
      </c>
      <c r="F8" s="41" t="s">
        <v>21</v>
      </c>
      <c r="G8" s="41" t="s">
        <v>22</v>
      </c>
      <c r="H8" s="48" t="s">
        <v>82</v>
      </c>
      <c r="I8" s="41" t="s">
        <v>86</v>
      </c>
      <c r="J8" s="44">
        <v>40027059</v>
      </c>
      <c r="K8" s="44">
        <v>30000000</v>
      </c>
      <c r="L8" s="41" t="s">
        <v>18</v>
      </c>
      <c r="M8" s="41" t="s">
        <v>89</v>
      </c>
      <c r="N8" s="41" t="s">
        <v>15</v>
      </c>
      <c r="O8" s="45">
        <v>45188</v>
      </c>
      <c r="P8" s="45">
        <v>45188</v>
      </c>
      <c r="Q8" s="47" t="s">
        <v>97</v>
      </c>
    </row>
    <row r="9" spans="2:17" s="51" customFormat="1" ht="126" x14ac:dyDescent="0.25">
      <c r="B9" s="52">
        <f t="shared" ref="B9:B29" si="0">B8+1</f>
        <v>3</v>
      </c>
      <c r="C9" s="41" t="s">
        <v>91</v>
      </c>
      <c r="D9" s="41" t="s">
        <v>99</v>
      </c>
      <c r="E9" s="41" t="s">
        <v>5</v>
      </c>
      <c r="F9" s="41" t="s">
        <v>23</v>
      </c>
      <c r="G9" s="41" t="s">
        <v>24</v>
      </c>
      <c r="H9" s="48" t="s">
        <v>82</v>
      </c>
      <c r="I9" s="41" t="s">
        <v>86</v>
      </c>
      <c r="J9" s="44">
        <v>173450589</v>
      </c>
      <c r="K9" s="44">
        <v>130000000</v>
      </c>
      <c r="L9" s="41" t="s">
        <v>18</v>
      </c>
      <c r="M9" s="41" t="s">
        <v>89</v>
      </c>
      <c r="N9" s="41" t="s">
        <v>15</v>
      </c>
      <c r="O9" s="45">
        <v>45322</v>
      </c>
      <c r="P9" s="45">
        <v>45337</v>
      </c>
      <c r="Q9" s="46" t="s">
        <v>94</v>
      </c>
    </row>
    <row r="10" spans="2:17" s="51" customFormat="1" ht="126" x14ac:dyDescent="0.25">
      <c r="B10" s="52">
        <f t="shared" si="0"/>
        <v>4</v>
      </c>
      <c r="C10" s="41" t="s">
        <v>91</v>
      </c>
      <c r="D10" s="41" t="s">
        <v>99</v>
      </c>
      <c r="E10" s="41" t="s">
        <v>5</v>
      </c>
      <c r="F10" s="41" t="s">
        <v>100</v>
      </c>
      <c r="G10" s="41" t="s">
        <v>101</v>
      </c>
      <c r="H10" s="48" t="s">
        <v>82</v>
      </c>
      <c r="I10" s="41" t="s">
        <v>86</v>
      </c>
      <c r="J10" s="44">
        <v>46698236</v>
      </c>
      <c r="K10" s="44">
        <v>35000000</v>
      </c>
      <c r="L10" s="41" t="s">
        <v>18</v>
      </c>
      <c r="M10" s="41" t="s">
        <v>102</v>
      </c>
      <c r="N10" s="48" t="s">
        <v>15</v>
      </c>
      <c r="O10" s="45">
        <v>45351</v>
      </c>
      <c r="P10" s="45">
        <v>45366</v>
      </c>
      <c r="Q10" s="46" t="s">
        <v>94</v>
      </c>
    </row>
    <row r="11" spans="2:17" s="51" customFormat="1" ht="126" x14ac:dyDescent="0.25">
      <c r="B11" s="52">
        <v>5</v>
      </c>
      <c r="C11" s="41" t="s">
        <v>91</v>
      </c>
      <c r="D11" s="41" t="s">
        <v>99</v>
      </c>
      <c r="E11" s="41" t="s">
        <v>5</v>
      </c>
      <c r="F11" s="41" t="s">
        <v>123</v>
      </c>
      <c r="G11" s="41" t="s">
        <v>124</v>
      </c>
      <c r="H11" s="48" t="s">
        <v>82</v>
      </c>
      <c r="I11" s="41" t="s">
        <v>86</v>
      </c>
      <c r="J11" s="44">
        <v>13342353</v>
      </c>
      <c r="K11" s="44">
        <v>10000000</v>
      </c>
      <c r="L11" s="41" t="s">
        <v>18</v>
      </c>
      <c r="M11" s="41" t="s">
        <v>125</v>
      </c>
      <c r="N11" s="48" t="s">
        <v>15</v>
      </c>
      <c r="O11" s="45">
        <v>45504</v>
      </c>
      <c r="P11" s="45">
        <v>45509</v>
      </c>
      <c r="Q11" s="46" t="s">
        <v>106</v>
      </c>
    </row>
    <row r="12" spans="2:17" s="51" customFormat="1" ht="126" x14ac:dyDescent="0.25">
      <c r="B12" s="52">
        <v>6</v>
      </c>
      <c r="C12" s="41" t="s">
        <v>91</v>
      </c>
      <c r="D12" s="41" t="s">
        <v>99</v>
      </c>
      <c r="E12" s="41" t="s">
        <v>5</v>
      </c>
      <c r="F12" s="41" t="s">
        <v>126</v>
      </c>
      <c r="G12" s="41" t="s">
        <v>127</v>
      </c>
      <c r="H12" s="48" t="s">
        <v>82</v>
      </c>
      <c r="I12" s="41" t="s">
        <v>86</v>
      </c>
      <c r="J12" s="44">
        <v>66711765</v>
      </c>
      <c r="K12" s="44">
        <v>50000000</v>
      </c>
      <c r="L12" s="41" t="s">
        <v>18</v>
      </c>
      <c r="M12" s="41" t="s">
        <v>128</v>
      </c>
      <c r="N12" s="48" t="s">
        <v>15</v>
      </c>
      <c r="O12" s="45">
        <v>45427</v>
      </c>
      <c r="P12" s="45">
        <v>45432</v>
      </c>
      <c r="Q12" s="46" t="s">
        <v>95</v>
      </c>
    </row>
    <row r="13" spans="2:17" s="51" customFormat="1" ht="126" x14ac:dyDescent="0.25">
      <c r="B13" s="52">
        <v>7</v>
      </c>
      <c r="C13" s="41" t="s">
        <v>91</v>
      </c>
      <c r="D13" s="41" t="s">
        <v>99</v>
      </c>
      <c r="E13" s="41" t="s">
        <v>5</v>
      </c>
      <c r="F13" s="41" t="s">
        <v>129</v>
      </c>
      <c r="G13" s="41" t="s">
        <v>130</v>
      </c>
      <c r="H13" s="48" t="s">
        <v>82</v>
      </c>
      <c r="I13" s="41" t="s">
        <v>86</v>
      </c>
      <c r="J13" s="44">
        <f>160108236</f>
        <v>160108236</v>
      </c>
      <c r="K13" s="44">
        <f>60000000+60000000</f>
        <v>120000000</v>
      </c>
      <c r="L13" s="41" t="s">
        <v>18</v>
      </c>
      <c r="M13" s="41" t="s">
        <v>131</v>
      </c>
      <c r="N13" s="48" t="s">
        <v>15</v>
      </c>
      <c r="O13" s="45">
        <v>45534</v>
      </c>
      <c r="P13" s="45">
        <v>45540</v>
      </c>
      <c r="Q13" s="46" t="s">
        <v>96</v>
      </c>
    </row>
    <row r="14" spans="2:17" s="51" customFormat="1" ht="126" x14ac:dyDescent="0.25">
      <c r="B14" s="52">
        <v>8</v>
      </c>
      <c r="C14" s="41" t="s">
        <v>91</v>
      </c>
      <c r="D14" s="41" t="s">
        <v>99</v>
      </c>
      <c r="E14" s="41" t="s">
        <v>5</v>
      </c>
      <c r="F14" s="51" t="s">
        <v>132</v>
      </c>
      <c r="G14" s="41" t="s">
        <v>133</v>
      </c>
      <c r="H14" s="48" t="s">
        <v>82</v>
      </c>
      <c r="I14" s="41" t="s">
        <v>86</v>
      </c>
      <c r="J14" s="44">
        <v>22682000</v>
      </c>
      <c r="K14" s="44">
        <v>17000000</v>
      </c>
      <c r="L14" s="41" t="s">
        <v>18</v>
      </c>
      <c r="M14" s="41" t="s">
        <v>134</v>
      </c>
      <c r="N14" s="48" t="s">
        <v>15</v>
      </c>
      <c r="O14" s="45">
        <v>45596</v>
      </c>
      <c r="P14" s="45">
        <v>45572</v>
      </c>
      <c r="Q14" s="46" t="s">
        <v>98</v>
      </c>
    </row>
    <row r="15" spans="2:17" s="51" customFormat="1" ht="189" x14ac:dyDescent="0.25">
      <c r="B15" s="52">
        <v>9</v>
      </c>
      <c r="C15" s="41" t="s">
        <v>91</v>
      </c>
      <c r="D15" s="41" t="s">
        <v>99</v>
      </c>
      <c r="E15" s="41" t="s">
        <v>5</v>
      </c>
      <c r="F15" s="41" t="s">
        <v>135</v>
      </c>
      <c r="G15" s="41" t="s">
        <v>136</v>
      </c>
      <c r="H15" s="48" t="s">
        <v>82</v>
      </c>
      <c r="I15" s="41" t="s">
        <v>86</v>
      </c>
      <c r="J15" s="44">
        <v>40027059</v>
      </c>
      <c r="K15" s="44">
        <v>30000000</v>
      </c>
      <c r="L15" s="41" t="s">
        <v>18</v>
      </c>
      <c r="M15" s="41" t="s">
        <v>137</v>
      </c>
      <c r="N15" s="48" t="s">
        <v>15</v>
      </c>
      <c r="O15" s="45">
        <v>45352</v>
      </c>
      <c r="P15" s="45">
        <v>45356</v>
      </c>
      <c r="Q15" s="46" t="s">
        <v>94</v>
      </c>
    </row>
    <row r="16" spans="2:17" s="51" customFormat="1" ht="126" x14ac:dyDescent="0.25">
      <c r="B16" s="52">
        <v>10</v>
      </c>
      <c r="C16" s="41" t="s">
        <v>91</v>
      </c>
      <c r="D16" s="41" t="s">
        <v>99</v>
      </c>
      <c r="E16" s="41" t="s">
        <v>5</v>
      </c>
      <c r="F16" s="41" t="s">
        <v>103</v>
      </c>
      <c r="G16" s="41" t="s">
        <v>104</v>
      </c>
      <c r="H16" s="48" t="s">
        <v>84</v>
      </c>
      <c r="I16" s="41" t="s">
        <v>86</v>
      </c>
      <c r="J16" s="44">
        <v>20013529</v>
      </c>
      <c r="K16" s="44">
        <v>12000000</v>
      </c>
      <c r="L16" s="41" t="s">
        <v>18</v>
      </c>
      <c r="M16" s="41" t="s">
        <v>105</v>
      </c>
      <c r="N16" s="48" t="s">
        <v>14</v>
      </c>
      <c r="O16" s="45">
        <v>45376</v>
      </c>
      <c r="P16" s="45">
        <v>45379</v>
      </c>
      <c r="Q16" s="47" t="s">
        <v>111</v>
      </c>
    </row>
    <row r="17" spans="1:18" s="51" customFormat="1" ht="126" x14ac:dyDescent="0.25">
      <c r="B17" s="52">
        <v>11</v>
      </c>
      <c r="C17" s="41" t="s">
        <v>91</v>
      </c>
      <c r="D17" s="41" t="s">
        <v>99</v>
      </c>
      <c r="E17" s="41" t="s">
        <v>5</v>
      </c>
      <c r="F17" s="41" t="s">
        <v>118</v>
      </c>
      <c r="G17" s="41" t="s">
        <v>117</v>
      </c>
      <c r="H17" s="48" t="s">
        <v>84</v>
      </c>
      <c r="I17" s="41" t="str">
        <f>$I$16</f>
        <v>acoperire nationala</v>
      </c>
      <c r="J17" s="44">
        <v>220148824</v>
      </c>
      <c r="K17" s="44">
        <v>165000000</v>
      </c>
      <c r="L17" s="41" t="s">
        <v>18</v>
      </c>
      <c r="M17" s="41" t="s">
        <v>119</v>
      </c>
      <c r="N17" s="48" t="s">
        <v>15</v>
      </c>
      <c r="O17" s="45" t="s">
        <v>120</v>
      </c>
      <c r="P17" s="45" t="s">
        <v>120</v>
      </c>
      <c r="Q17" s="45" t="s">
        <v>121</v>
      </c>
    </row>
    <row r="18" spans="1:18" s="51" customFormat="1" ht="126" x14ac:dyDescent="0.25">
      <c r="B18" s="52">
        <v>12</v>
      </c>
      <c r="C18" s="41" t="s">
        <v>91</v>
      </c>
      <c r="D18" s="41" t="s">
        <v>99</v>
      </c>
      <c r="E18" s="41" t="s">
        <v>6</v>
      </c>
      <c r="F18" s="53" t="s">
        <v>113</v>
      </c>
      <c r="G18" s="41" t="s">
        <v>114</v>
      </c>
      <c r="H18" s="48" t="s">
        <v>115</v>
      </c>
      <c r="I18" s="41" t="s">
        <v>86</v>
      </c>
      <c r="J18" s="44">
        <v>58396143</v>
      </c>
      <c r="K18" s="44">
        <v>43767500</v>
      </c>
      <c r="L18" s="41" t="s">
        <v>18</v>
      </c>
      <c r="M18" s="41" t="s">
        <v>116</v>
      </c>
      <c r="N18" s="48" t="s">
        <v>15</v>
      </c>
      <c r="O18" s="45" t="s">
        <v>120</v>
      </c>
      <c r="P18" s="45" t="s">
        <v>120</v>
      </c>
      <c r="Q18" s="45" t="s">
        <v>122</v>
      </c>
    </row>
    <row r="19" spans="1:18" s="28" customFormat="1" ht="252" x14ac:dyDescent="0.25">
      <c r="B19" s="40">
        <v>13</v>
      </c>
      <c r="C19" s="26" t="s">
        <v>91</v>
      </c>
      <c r="D19" s="26" t="s">
        <v>99</v>
      </c>
      <c r="E19" s="26" t="s">
        <v>6</v>
      </c>
      <c r="F19" s="34" t="s">
        <v>25</v>
      </c>
      <c r="G19" s="26" t="s">
        <v>26</v>
      </c>
      <c r="H19" s="27" t="s">
        <v>83</v>
      </c>
      <c r="I19" s="26" t="s">
        <v>86</v>
      </c>
      <c r="J19" s="44">
        <v>344232706</v>
      </c>
      <c r="K19" s="44">
        <v>258000000</v>
      </c>
      <c r="L19" s="41" t="s">
        <v>18</v>
      </c>
      <c r="M19" s="41" t="s">
        <v>27</v>
      </c>
      <c r="N19" s="41" t="s">
        <v>15</v>
      </c>
      <c r="O19" s="49">
        <v>45169</v>
      </c>
      <c r="P19" s="45">
        <v>45174</v>
      </c>
      <c r="Q19" s="47" t="s">
        <v>96</v>
      </c>
    </row>
    <row r="20" spans="1:18" s="28" customFormat="1" ht="231" x14ac:dyDescent="0.25">
      <c r="B20" s="40">
        <v>14</v>
      </c>
      <c r="C20" s="26" t="s">
        <v>91</v>
      </c>
      <c r="D20" s="26" t="s">
        <v>99</v>
      </c>
      <c r="E20" s="26" t="s">
        <v>6</v>
      </c>
      <c r="F20" s="34" t="s">
        <v>28</v>
      </c>
      <c r="G20" s="26" t="s">
        <v>29</v>
      </c>
      <c r="H20" s="27" t="s">
        <v>83</v>
      </c>
      <c r="I20" s="26" t="s">
        <v>86</v>
      </c>
      <c r="J20" s="44">
        <v>33355882</v>
      </c>
      <c r="K20" s="44">
        <v>25000000</v>
      </c>
      <c r="L20" s="41" t="s">
        <v>18</v>
      </c>
      <c r="M20" s="41" t="s">
        <v>88</v>
      </c>
      <c r="N20" s="41" t="s">
        <v>14</v>
      </c>
      <c r="O20" s="49">
        <v>45169</v>
      </c>
      <c r="P20" s="45">
        <v>45174</v>
      </c>
      <c r="Q20" s="46" t="s">
        <v>95</v>
      </c>
    </row>
    <row r="21" spans="1:18" s="28" customFormat="1" ht="231" x14ac:dyDescent="0.25">
      <c r="B21" s="40">
        <v>15</v>
      </c>
      <c r="C21" s="26" t="s">
        <v>91</v>
      </c>
      <c r="D21" s="26" t="s">
        <v>99</v>
      </c>
      <c r="E21" s="26" t="s">
        <v>6</v>
      </c>
      <c r="F21" s="34" t="s">
        <v>30</v>
      </c>
      <c r="G21" s="26" t="s">
        <v>31</v>
      </c>
      <c r="H21" s="27" t="s">
        <v>83</v>
      </c>
      <c r="I21" s="26" t="s">
        <v>86</v>
      </c>
      <c r="J21" s="44">
        <v>26684706</v>
      </c>
      <c r="K21" s="44">
        <v>20000000</v>
      </c>
      <c r="L21" s="41" t="s">
        <v>18</v>
      </c>
      <c r="M21" s="41" t="s">
        <v>27</v>
      </c>
      <c r="N21" s="41" t="s">
        <v>15</v>
      </c>
      <c r="O21" s="49">
        <v>45169</v>
      </c>
      <c r="P21" s="45">
        <v>45175</v>
      </c>
      <c r="Q21" s="50" t="s">
        <v>96</v>
      </c>
    </row>
    <row r="22" spans="1:18" s="28" customFormat="1" ht="252" x14ac:dyDescent="0.25">
      <c r="B22" s="40">
        <v>16</v>
      </c>
      <c r="C22" s="26" t="s">
        <v>91</v>
      </c>
      <c r="D22" s="26" t="s">
        <v>99</v>
      </c>
      <c r="E22" s="26" t="s">
        <v>6</v>
      </c>
      <c r="F22" s="34" t="s">
        <v>32</v>
      </c>
      <c r="G22" s="26" t="s">
        <v>33</v>
      </c>
      <c r="H22" s="27" t="s">
        <v>83</v>
      </c>
      <c r="I22" s="26" t="s">
        <v>86</v>
      </c>
      <c r="J22" s="44">
        <v>168780765</v>
      </c>
      <c r="K22" s="44">
        <v>126499983</v>
      </c>
      <c r="L22" s="41" t="s">
        <v>18</v>
      </c>
      <c r="M22" s="41" t="s">
        <v>34</v>
      </c>
      <c r="N22" s="41" t="s">
        <v>14</v>
      </c>
      <c r="O22" s="49">
        <v>45229</v>
      </c>
      <c r="P22" s="45">
        <v>45231</v>
      </c>
      <c r="Q22" s="50" t="s">
        <v>96</v>
      </c>
    </row>
    <row r="23" spans="1:18" s="28" customFormat="1" ht="231" x14ac:dyDescent="0.25">
      <c r="B23" s="40">
        <v>17</v>
      </c>
      <c r="C23" s="26" t="s">
        <v>91</v>
      </c>
      <c r="D23" s="26" t="s">
        <v>99</v>
      </c>
      <c r="E23" s="26" t="s">
        <v>6</v>
      </c>
      <c r="F23" s="34" t="s">
        <v>35</v>
      </c>
      <c r="G23" s="26" t="s">
        <v>36</v>
      </c>
      <c r="H23" s="27" t="s">
        <v>83</v>
      </c>
      <c r="I23" s="26" t="s">
        <v>86</v>
      </c>
      <c r="J23" s="44">
        <v>24683353</v>
      </c>
      <c r="K23" s="44">
        <v>18500000</v>
      </c>
      <c r="L23" s="41" t="s">
        <v>18</v>
      </c>
      <c r="M23" s="41" t="s">
        <v>37</v>
      </c>
      <c r="N23" s="41" t="s">
        <v>14</v>
      </c>
      <c r="O23" s="49">
        <v>45280</v>
      </c>
      <c r="P23" s="45">
        <v>45280</v>
      </c>
      <c r="Q23" s="47" t="s">
        <v>94</v>
      </c>
    </row>
    <row r="24" spans="1:18" s="28" customFormat="1" ht="147" x14ac:dyDescent="0.25">
      <c r="B24" s="40">
        <f t="shared" si="0"/>
        <v>18</v>
      </c>
      <c r="C24" s="26" t="s">
        <v>91</v>
      </c>
      <c r="D24" s="26" t="s">
        <v>99</v>
      </c>
      <c r="E24" s="26" t="s">
        <v>6</v>
      </c>
      <c r="F24" s="34" t="s">
        <v>38</v>
      </c>
      <c r="G24" s="26" t="s">
        <v>39</v>
      </c>
      <c r="H24" s="27" t="s">
        <v>83</v>
      </c>
      <c r="I24" s="26" t="s">
        <v>86</v>
      </c>
      <c r="J24" s="44">
        <v>60000000</v>
      </c>
      <c r="K24" s="44">
        <v>45000000</v>
      </c>
      <c r="L24" s="41" t="s">
        <v>18</v>
      </c>
      <c r="M24" s="41" t="s">
        <v>88</v>
      </c>
      <c r="N24" s="41" t="s">
        <v>14</v>
      </c>
      <c r="O24" s="49">
        <v>45169</v>
      </c>
      <c r="P24" s="45">
        <v>45175</v>
      </c>
      <c r="Q24" s="47" t="s">
        <v>93</v>
      </c>
    </row>
    <row r="25" spans="1:18" s="28" customFormat="1" ht="231" x14ac:dyDescent="0.25">
      <c r="B25" s="40">
        <f t="shared" si="0"/>
        <v>19</v>
      </c>
      <c r="C25" s="26" t="s">
        <v>91</v>
      </c>
      <c r="D25" s="26" t="s">
        <v>99</v>
      </c>
      <c r="E25" s="26" t="s">
        <v>6</v>
      </c>
      <c r="F25" s="34" t="s">
        <v>40</v>
      </c>
      <c r="G25" s="26" t="s">
        <v>41</v>
      </c>
      <c r="H25" s="27" t="s">
        <v>83</v>
      </c>
      <c r="I25" s="26" t="s">
        <v>86</v>
      </c>
      <c r="J25" s="44">
        <v>60000000</v>
      </c>
      <c r="K25" s="44">
        <v>45000000</v>
      </c>
      <c r="L25" s="41" t="s">
        <v>18</v>
      </c>
      <c r="M25" s="41" t="s">
        <v>42</v>
      </c>
      <c r="N25" s="41" t="s">
        <v>14</v>
      </c>
      <c r="O25" s="49">
        <v>45169</v>
      </c>
      <c r="P25" s="45">
        <v>45175</v>
      </c>
      <c r="Q25" s="47" t="s">
        <v>93</v>
      </c>
    </row>
    <row r="26" spans="1:18" s="28" customFormat="1" ht="231" x14ac:dyDescent="0.25">
      <c r="B26" s="40">
        <f t="shared" si="0"/>
        <v>20</v>
      </c>
      <c r="C26" s="26" t="s">
        <v>91</v>
      </c>
      <c r="D26" s="26" t="s">
        <v>99</v>
      </c>
      <c r="E26" s="26" t="s">
        <v>6</v>
      </c>
      <c r="F26" s="34" t="s">
        <v>43</v>
      </c>
      <c r="G26" s="26" t="s">
        <v>44</v>
      </c>
      <c r="H26" s="27" t="s">
        <v>83</v>
      </c>
      <c r="I26" s="26" t="s">
        <v>86</v>
      </c>
      <c r="J26" s="44">
        <v>12873886.83</v>
      </c>
      <c r="K26" s="44">
        <v>9648887.919632351</v>
      </c>
      <c r="L26" s="41" t="s">
        <v>18</v>
      </c>
      <c r="M26" s="41" t="s">
        <v>45</v>
      </c>
      <c r="N26" s="41" t="s">
        <v>14</v>
      </c>
      <c r="O26" s="49">
        <v>45156</v>
      </c>
      <c r="P26" s="45">
        <v>45163</v>
      </c>
      <c r="Q26" s="47" t="s">
        <v>92</v>
      </c>
    </row>
    <row r="27" spans="1:18" s="28" customFormat="1" ht="189" x14ac:dyDescent="0.25">
      <c r="B27" s="40">
        <v>21</v>
      </c>
      <c r="C27" s="26" t="s">
        <v>91</v>
      </c>
      <c r="D27" s="26" t="s">
        <v>99</v>
      </c>
      <c r="E27" s="26" t="s">
        <v>112</v>
      </c>
      <c r="F27" s="34" t="s">
        <v>46</v>
      </c>
      <c r="G27" s="26" t="s">
        <v>47</v>
      </c>
      <c r="H27" s="27" t="s">
        <v>85</v>
      </c>
      <c r="I27" s="26" t="s">
        <v>86</v>
      </c>
      <c r="J27" s="59">
        <v>29353177</v>
      </c>
      <c r="K27" s="59">
        <v>22000000</v>
      </c>
      <c r="L27" s="41" t="s">
        <v>18</v>
      </c>
      <c r="M27" s="41" t="s">
        <v>37</v>
      </c>
      <c r="N27" s="41" t="s">
        <v>14</v>
      </c>
      <c r="O27" s="49">
        <v>45280</v>
      </c>
      <c r="P27" s="49">
        <v>45280</v>
      </c>
      <c r="Q27" s="47" t="s">
        <v>96</v>
      </c>
    </row>
    <row r="28" spans="1:18" s="28" customFormat="1" ht="189" x14ac:dyDescent="0.25">
      <c r="B28" s="40">
        <v>22</v>
      </c>
      <c r="C28" s="26" t="s">
        <v>91</v>
      </c>
      <c r="D28" s="26" t="s">
        <v>99</v>
      </c>
      <c r="E28" s="26" t="s">
        <v>112</v>
      </c>
      <c r="F28" s="34" t="s">
        <v>48</v>
      </c>
      <c r="G28" s="26" t="s">
        <v>49</v>
      </c>
      <c r="H28" s="27" t="s">
        <v>85</v>
      </c>
      <c r="I28" s="26" t="s">
        <v>86</v>
      </c>
      <c r="J28" s="59"/>
      <c r="K28" s="59"/>
      <c r="L28" s="41" t="s">
        <v>18</v>
      </c>
      <c r="M28" s="41" t="s">
        <v>50</v>
      </c>
      <c r="N28" s="41" t="s">
        <v>15</v>
      </c>
      <c r="O28" s="49">
        <v>45320</v>
      </c>
      <c r="P28" s="49">
        <v>45322</v>
      </c>
      <c r="Q28" s="47" t="s">
        <v>95</v>
      </c>
    </row>
    <row r="29" spans="1:18" s="28" customFormat="1" ht="231" x14ac:dyDescent="0.25">
      <c r="B29" s="40">
        <f t="shared" si="0"/>
        <v>23</v>
      </c>
      <c r="C29" s="26" t="s">
        <v>91</v>
      </c>
      <c r="D29" s="26" t="s">
        <v>99</v>
      </c>
      <c r="E29" s="26" t="s">
        <v>112</v>
      </c>
      <c r="F29" s="34" t="s">
        <v>51</v>
      </c>
      <c r="G29" s="26" t="s">
        <v>52</v>
      </c>
      <c r="H29" s="27" t="s">
        <v>85</v>
      </c>
      <c r="I29" s="26" t="s">
        <v>86</v>
      </c>
      <c r="J29" s="59"/>
      <c r="K29" s="59"/>
      <c r="L29" s="41" t="s">
        <v>18</v>
      </c>
      <c r="M29" s="41" t="s">
        <v>37</v>
      </c>
      <c r="N29" s="41" t="s">
        <v>14</v>
      </c>
      <c r="O29" s="49">
        <v>45320</v>
      </c>
      <c r="P29" s="49">
        <v>45322</v>
      </c>
      <c r="Q29" s="47" t="s">
        <v>95</v>
      </c>
    </row>
    <row r="30" spans="1:18" s="25" customFormat="1" ht="139.5" x14ac:dyDescent="0.25">
      <c r="A30" s="21"/>
      <c r="B30" s="22"/>
      <c r="C30" s="22" t="s">
        <v>91</v>
      </c>
      <c r="D30" s="22" t="s">
        <v>99</v>
      </c>
      <c r="E30" s="22" t="s">
        <v>107</v>
      </c>
      <c r="F30" s="22"/>
      <c r="G30" s="22"/>
      <c r="H30" s="23"/>
      <c r="I30" s="22"/>
      <c r="J30" s="24">
        <f>SUM(J7:J29)</f>
        <v>2164270268.8299999</v>
      </c>
      <c r="K30" s="24">
        <f>SUM(K7:K29)</f>
        <v>1619166216.9196324</v>
      </c>
      <c r="L30" s="22"/>
      <c r="M30" s="22"/>
      <c r="N30" s="23"/>
      <c r="O30" s="23"/>
      <c r="P30" s="32"/>
      <c r="Q30" s="33"/>
      <c r="R30" s="21"/>
    </row>
    <row r="31" spans="1:18" s="18" customFormat="1" ht="23.25" x14ac:dyDescent="0.25">
      <c r="B31" s="17"/>
      <c r="H31" s="19"/>
      <c r="J31" s="43"/>
      <c r="K31" s="43"/>
      <c r="P31" s="29"/>
      <c r="Q31" s="30"/>
    </row>
    <row r="32" spans="1:18" ht="23.25" x14ac:dyDescent="0.25">
      <c r="C32" s="39"/>
    </row>
    <row r="33" spans="12:15" ht="23.25" x14ac:dyDescent="0.25"/>
    <row r="34" spans="12:15" ht="23.25" x14ac:dyDescent="0.25"/>
    <row r="35" spans="12:15" ht="23.25" x14ac:dyDescent="0.25"/>
    <row r="36" spans="12:15" ht="23.25" x14ac:dyDescent="0.25">
      <c r="L36" s="20"/>
      <c r="M36" s="42"/>
      <c r="N36" s="42"/>
      <c r="O36" s="42"/>
    </row>
    <row r="37" spans="12:15" ht="23.25" x14ac:dyDescent="0.25">
      <c r="L37" s="20"/>
      <c r="M37" s="42"/>
      <c r="N37" s="42"/>
      <c r="O37" s="42"/>
    </row>
    <row r="38" spans="12:15" ht="23.25" x14ac:dyDescent="0.25">
      <c r="L38" s="20"/>
      <c r="M38" s="42"/>
      <c r="N38" s="42"/>
      <c r="O38" s="42"/>
    </row>
    <row r="39" spans="12:15" ht="23.25" x14ac:dyDescent="0.25">
      <c r="L39" s="20"/>
      <c r="M39" s="42"/>
      <c r="N39" s="42"/>
      <c r="O39" s="42"/>
    </row>
    <row r="40" spans="12:15" ht="23.25" x14ac:dyDescent="0.25">
      <c r="L40" s="20"/>
      <c r="M40" s="42"/>
      <c r="N40" s="42"/>
      <c r="O40" s="42"/>
    </row>
    <row r="41" spans="12:15" ht="23.25" x14ac:dyDescent="0.25">
      <c r="L41" s="20"/>
      <c r="M41" s="42"/>
      <c r="N41" s="42"/>
      <c r="O41" s="42"/>
    </row>
    <row r="42" spans="12:15" ht="23.25" x14ac:dyDescent="0.25">
      <c r="L42" s="20"/>
      <c r="M42" s="42"/>
      <c r="N42" s="42"/>
      <c r="O42" s="42"/>
    </row>
    <row r="43" spans="12:15" ht="23.25" x14ac:dyDescent="0.25">
      <c r="L43" s="20"/>
      <c r="M43" s="42"/>
      <c r="N43" s="42"/>
      <c r="O43" s="42"/>
    </row>
    <row r="44" spans="12:15" ht="23.25" x14ac:dyDescent="0.25">
      <c r="L44" s="20"/>
      <c r="M44" s="42"/>
      <c r="N44" s="42"/>
      <c r="O44" s="42"/>
    </row>
    <row r="45" spans="12:15" ht="23.25" x14ac:dyDescent="0.25">
      <c r="L45" s="20"/>
      <c r="M45" s="42"/>
      <c r="N45" s="42"/>
      <c r="O45" s="42"/>
    </row>
    <row r="46" spans="12:15" ht="23.25" x14ac:dyDescent="0.25">
      <c r="L46" s="20"/>
      <c r="M46" s="42"/>
      <c r="N46" s="42"/>
      <c r="O46" s="42"/>
    </row>
    <row r="47" spans="12:15" ht="23.25" x14ac:dyDescent="0.25">
      <c r="L47" s="20"/>
      <c r="M47" s="42"/>
      <c r="N47" s="42"/>
      <c r="O47" s="42"/>
    </row>
    <row r="48" spans="12:15" ht="23.25" x14ac:dyDescent="0.25">
      <c r="L48" s="20"/>
      <c r="M48" s="42"/>
      <c r="N48" s="42"/>
      <c r="O48" s="42"/>
    </row>
    <row r="49" spans="12:15" ht="23.25" x14ac:dyDescent="0.25">
      <c r="L49" s="20"/>
      <c r="M49" s="42"/>
      <c r="N49" s="42"/>
      <c r="O49" s="42"/>
    </row>
    <row r="50" spans="12:15" ht="23.25" x14ac:dyDescent="0.25">
      <c r="L50" s="20"/>
      <c r="M50" s="42"/>
      <c r="N50" s="42"/>
      <c r="O50" s="42"/>
    </row>
    <row r="51" spans="12:15" ht="23.25" x14ac:dyDescent="0.25">
      <c r="L51" s="20"/>
      <c r="M51" s="42"/>
      <c r="N51" s="42"/>
      <c r="O51" s="42"/>
    </row>
    <row r="52" spans="12:15" ht="23.25" x14ac:dyDescent="0.25">
      <c r="L52" s="20"/>
      <c r="M52" s="42"/>
      <c r="N52" s="42"/>
      <c r="O52" s="42"/>
    </row>
    <row r="53" spans="12:15" ht="23.25" x14ac:dyDescent="0.25">
      <c r="L53" s="20"/>
      <c r="M53" s="42"/>
      <c r="N53" s="42"/>
      <c r="O53" s="42"/>
    </row>
    <row r="54" spans="12:15" ht="23.25" x14ac:dyDescent="0.25">
      <c r="L54" s="20"/>
      <c r="M54" s="42"/>
      <c r="N54" s="42"/>
      <c r="O54" s="42"/>
    </row>
    <row r="55" spans="12:15" ht="23.25" x14ac:dyDescent="0.25">
      <c r="L55" s="20"/>
      <c r="M55" s="42"/>
      <c r="N55" s="42"/>
      <c r="O55" s="42"/>
    </row>
    <row r="56" spans="12:15" ht="23.25" x14ac:dyDescent="0.25">
      <c r="L56" s="20"/>
      <c r="M56" s="42"/>
      <c r="N56" s="42"/>
      <c r="O56" s="42"/>
    </row>
    <row r="57" spans="12:15" ht="23.25" x14ac:dyDescent="0.25">
      <c r="L57" s="20"/>
      <c r="M57" s="42"/>
      <c r="N57" s="42"/>
      <c r="O57" s="42"/>
    </row>
    <row r="58" spans="12:15" ht="23.25" x14ac:dyDescent="0.25">
      <c r="L58" s="20"/>
      <c r="M58" s="42"/>
      <c r="N58" s="42"/>
      <c r="O58" s="42"/>
    </row>
    <row r="59" spans="12:15" ht="23.25" x14ac:dyDescent="0.25">
      <c r="L59" s="20"/>
      <c r="M59" s="42"/>
      <c r="N59" s="42"/>
      <c r="O59" s="42"/>
    </row>
    <row r="60" spans="12:15" ht="23.25" x14ac:dyDescent="0.25">
      <c r="L60" s="20"/>
      <c r="M60" s="42"/>
      <c r="N60" s="42"/>
      <c r="O60" s="42"/>
    </row>
    <row r="61" spans="12:15" ht="23.25" x14ac:dyDescent="0.25">
      <c r="L61" s="20"/>
      <c r="M61" s="42"/>
      <c r="N61" s="42"/>
      <c r="O61" s="42"/>
    </row>
    <row r="62" spans="12:15" ht="23.25" x14ac:dyDescent="0.25">
      <c r="L62" s="20"/>
    </row>
    <row r="63" spans="12:15" ht="23.25" x14ac:dyDescent="0.25">
      <c r="L63" s="20"/>
    </row>
    <row r="64" spans="12:15" ht="23.25" x14ac:dyDescent="0.25">
      <c r="L64" s="20"/>
    </row>
    <row r="65" spans="12:12" ht="23.25" x14ac:dyDescent="0.25">
      <c r="L65" s="20"/>
    </row>
    <row r="66" spans="12:12" ht="23.25" x14ac:dyDescent="0.25">
      <c r="L66" s="20"/>
    </row>
    <row r="67" spans="12:12" ht="23.25" x14ac:dyDescent="0.25">
      <c r="L67" s="20"/>
    </row>
    <row r="68" spans="12:12" ht="23.25" x14ac:dyDescent="0.25">
      <c r="L68" s="20"/>
    </row>
    <row r="69" spans="12:12" ht="23.25" x14ac:dyDescent="0.25">
      <c r="L69" s="20"/>
    </row>
    <row r="70" spans="12:12" ht="23.25" x14ac:dyDescent="0.25">
      <c r="L70" s="20"/>
    </row>
    <row r="71" spans="12:12" ht="23.25" x14ac:dyDescent="0.25">
      <c r="L71" s="20"/>
    </row>
    <row r="72" spans="12:12" ht="23.25" x14ac:dyDescent="0.25">
      <c r="L72" s="20"/>
    </row>
    <row r="73" spans="12:12" ht="23.25" x14ac:dyDescent="0.25">
      <c r="L73" s="20"/>
    </row>
    <row r="74" spans="12:12" ht="23.25" x14ac:dyDescent="0.25">
      <c r="L74" s="20"/>
    </row>
    <row r="75" spans="12:12" ht="23.25" x14ac:dyDescent="0.25">
      <c r="L75" s="20"/>
    </row>
    <row r="76" spans="12:12" ht="23.25" x14ac:dyDescent="0.25">
      <c r="L76" s="20"/>
    </row>
    <row r="77" spans="12:12" ht="23.25" x14ac:dyDescent="0.25">
      <c r="L77" s="20"/>
    </row>
    <row r="78" spans="12:12" ht="23.25" x14ac:dyDescent="0.25">
      <c r="L78" s="20"/>
    </row>
    <row r="79" spans="12:12" ht="23.25" x14ac:dyDescent="0.25">
      <c r="L79" s="20"/>
    </row>
    <row r="80" spans="12:12" ht="50.1" customHeight="1" x14ac:dyDescent="0.25">
      <c r="L80" s="20"/>
    </row>
    <row r="81" spans="12:12" ht="50.1" customHeight="1" x14ac:dyDescent="0.25">
      <c r="L81" s="20"/>
    </row>
    <row r="82" spans="12:12" ht="50.1" customHeight="1" x14ac:dyDescent="0.25">
      <c r="L82" s="20"/>
    </row>
    <row r="83" spans="12:12" ht="50.1" customHeight="1" x14ac:dyDescent="0.25">
      <c r="L83" s="20"/>
    </row>
    <row r="84" spans="12:12" ht="50.1" customHeight="1" x14ac:dyDescent="0.25">
      <c r="L84" s="20"/>
    </row>
    <row r="85" spans="12:12" ht="50.1" customHeight="1" x14ac:dyDescent="0.25">
      <c r="L85" s="20"/>
    </row>
    <row r="86" spans="12:12" ht="50.1" customHeight="1" x14ac:dyDescent="0.25">
      <c r="L86" s="20"/>
    </row>
    <row r="87" spans="12:12" ht="50.1" customHeight="1" x14ac:dyDescent="0.25">
      <c r="L87" s="20"/>
    </row>
    <row r="88" spans="12:12" ht="50.1" customHeight="1" x14ac:dyDescent="0.25">
      <c r="L88" s="20"/>
    </row>
    <row r="89" spans="12:12" ht="50.1" customHeight="1" x14ac:dyDescent="0.25">
      <c r="L89" s="20"/>
    </row>
    <row r="90" spans="12:12" ht="50.1" customHeight="1" x14ac:dyDescent="0.25">
      <c r="L90" s="20"/>
    </row>
    <row r="91" spans="12:12" ht="50.1" customHeight="1" x14ac:dyDescent="0.25">
      <c r="L91" s="20"/>
    </row>
  </sheetData>
  <autoFilter ref="B6:Q32">
    <filterColumn colId="1">
      <filters>
        <filter val="Programul Crestere Inteligenta, Digitalizare si Instrumente Financiare"/>
      </filters>
    </filterColumn>
    <filterColumn colId="3">
      <filters>
        <filter val="Cercetare, dezvoltare, inovare"/>
      </filters>
    </filterColumn>
  </autoFilter>
  <mergeCells count="19">
    <mergeCell ref="B5:B6"/>
    <mergeCell ref="C5:C6"/>
    <mergeCell ref="D5:D6"/>
    <mergeCell ref="E5:E6"/>
    <mergeCell ref="F5:F6"/>
    <mergeCell ref="P5:P6"/>
    <mergeCell ref="Q5:Q6"/>
    <mergeCell ref="O5:O6"/>
    <mergeCell ref="D3:P3"/>
    <mergeCell ref="J27:J29"/>
    <mergeCell ref="K27:K29"/>
    <mergeCell ref="G5:G6"/>
    <mergeCell ref="H5:H6"/>
    <mergeCell ref="I5:I6"/>
    <mergeCell ref="J5:J6"/>
    <mergeCell ref="K5:K6"/>
    <mergeCell ref="L5:L6"/>
    <mergeCell ref="M5:M6"/>
    <mergeCell ref="N5:N6"/>
  </mergeCells>
  <pageMargins left="0.70866141732283472" right="0.70866141732283472" top="0.74803149606299213" bottom="0.74803149606299213" header="0.31496062992125984" footer="0.31496062992125984"/>
  <pageSetup paperSize="9" scale="3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B39" sqref="B39"/>
    </sheetView>
  </sheetViews>
  <sheetFormatPr defaultRowHeight="15" x14ac:dyDescent="0.25"/>
  <sheetData/>
  <pageMargins left="0.7" right="0.7" top="0.75" bottom="0.75" header="0.3" footer="0.3"/>
  <pageSetup paperSize="8"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workbookViewId="0">
      <selection activeCell="E5" sqref="E5:F5"/>
    </sheetView>
  </sheetViews>
  <sheetFormatPr defaultColWidth="8.85546875" defaultRowHeight="15" x14ac:dyDescent="0.25"/>
  <cols>
    <col min="2" max="3" width="21.42578125" customWidth="1"/>
    <col min="4" max="4" width="23" customWidth="1"/>
    <col min="5" max="5" width="23.140625" bestFit="1" customWidth="1"/>
    <col min="6" max="6" width="27.7109375" customWidth="1"/>
  </cols>
  <sheetData>
    <row r="2" spans="2:6" ht="56.25" x14ac:dyDescent="0.25">
      <c r="B2" s="5" t="s">
        <v>4</v>
      </c>
      <c r="C2" s="5" t="s">
        <v>71</v>
      </c>
      <c r="D2" s="6" t="s">
        <v>70</v>
      </c>
      <c r="E2" s="6" t="s">
        <v>73</v>
      </c>
      <c r="F2" s="6" t="s">
        <v>72</v>
      </c>
    </row>
    <row r="3" spans="2:6" ht="18.75" x14ac:dyDescent="0.25">
      <c r="B3" s="3" t="s">
        <v>55</v>
      </c>
      <c r="C3" s="3"/>
      <c r="D3" s="4"/>
      <c r="E3" s="11"/>
      <c r="F3" s="11"/>
    </row>
    <row r="4" spans="2:6" ht="18.75" x14ac:dyDescent="0.25">
      <c r="B4" s="3" t="s">
        <v>56</v>
      </c>
      <c r="C4" s="3"/>
      <c r="D4" s="4"/>
      <c r="E4" s="11"/>
      <c r="F4" s="11"/>
    </row>
    <row r="5" spans="2:6" ht="18.75" x14ac:dyDescent="0.25">
      <c r="B5" s="3" t="s">
        <v>17</v>
      </c>
      <c r="C5" s="3"/>
      <c r="D5" s="4"/>
      <c r="E5" s="11"/>
      <c r="F5" s="11"/>
    </row>
    <row r="6" spans="2:6" ht="18.75" x14ac:dyDescent="0.25">
      <c r="B6" s="3" t="s">
        <v>57</v>
      </c>
      <c r="C6" s="3"/>
      <c r="D6" s="4"/>
      <c r="E6" s="11"/>
      <c r="F6" s="11"/>
    </row>
    <row r="7" spans="2:6" ht="18.75" x14ac:dyDescent="0.25">
      <c r="B7" s="3" t="s">
        <v>58</v>
      </c>
      <c r="C7" s="12"/>
      <c r="D7" s="13"/>
      <c r="E7" s="14"/>
      <c r="F7" s="14"/>
    </row>
    <row r="8" spans="2:6" ht="18.75" x14ac:dyDescent="0.25">
      <c r="B8" s="3" t="s">
        <v>59</v>
      </c>
      <c r="C8" s="3"/>
      <c r="D8" s="4"/>
      <c r="E8" s="11"/>
      <c r="F8" s="11"/>
    </row>
    <row r="9" spans="2:6" ht="18.75" x14ac:dyDescent="0.25">
      <c r="B9" s="3" t="s">
        <v>60</v>
      </c>
      <c r="C9" s="3"/>
      <c r="D9" s="4"/>
      <c r="E9" s="11"/>
      <c r="F9" s="11"/>
    </row>
    <row r="10" spans="2:6" ht="18.75" x14ac:dyDescent="0.25">
      <c r="B10" s="3" t="s">
        <v>61</v>
      </c>
      <c r="C10" s="3"/>
      <c r="D10" s="4"/>
      <c r="E10" s="11"/>
      <c r="F10" s="11"/>
    </row>
    <row r="11" spans="2:6" ht="18.75" x14ac:dyDescent="0.25">
      <c r="B11" s="7" t="s">
        <v>53</v>
      </c>
      <c r="C11" s="7">
        <f>SUM(C3:C10)</f>
        <v>0</v>
      </c>
      <c r="D11" s="7">
        <f t="shared" ref="D11:F11" si="0">SUM(D3:D10)</f>
        <v>0</v>
      </c>
      <c r="E11" s="7">
        <f t="shared" si="0"/>
        <v>0</v>
      </c>
      <c r="F11" s="7">
        <f t="shared" si="0"/>
        <v>0</v>
      </c>
    </row>
    <row r="12" spans="2:6" ht="18.75" x14ac:dyDescent="0.25">
      <c r="B12" s="3" t="s">
        <v>62</v>
      </c>
      <c r="C12" s="3"/>
      <c r="D12" s="4"/>
      <c r="E12" s="9"/>
      <c r="F12" s="9"/>
    </row>
    <row r="13" spans="2:6" ht="18.75" x14ac:dyDescent="0.25">
      <c r="B13" s="3" t="s">
        <v>63</v>
      </c>
      <c r="C13" s="3"/>
      <c r="D13" s="4"/>
      <c r="E13" s="9"/>
      <c r="F13" s="9"/>
    </row>
    <row r="14" spans="2:6" ht="18.75" x14ac:dyDescent="0.25">
      <c r="B14" s="3" t="s">
        <v>68</v>
      </c>
      <c r="C14" s="3"/>
      <c r="D14" s="4"/>
      <c r="E14" s="9"/>
      <c r="F14" s="9"/>
    </row>
    <row r="15" spans="2:6" ht="18.75" x14ac:dyDescent="0.25">
      <c r="B15" s="3" t="s">
        <v>64</v>
      </c>
      <c r="C15" s="3"/>
      <c r="D15" s="4"/>
      <c r="E15" s="9"/>
      <c r="F15" s="9"/>
    </row>
    <row r="16" spans="2:6" ht="18.75" x14ac:dyDescent="0.25">
      <c r="B16" s="3" t="s">
        <v>65</v>
      </c>
      <c r="C16" s="3"/>
      <c r="D16" s="4"/>
      <c r="E16" s="9"/>
      <c r="F16" s="9"/>
    </row>
    <row r="17" spans="2:6" ht="18.75" x14ac:dyDescent="0.25">
      <c r="B17" s="3" t="s">
        <v>54</v>
      </c>
      <c r="C17" s="3"/>
      <c r="D17" s="4"/>
      <c r="E17" s="9"/>
      <c r="F17" s="9"/>
    </row>
    <row r="18" spans="2:6" ht="18.75" x14ac:dyDescent="0.25">
      <c r="B18" s="3" t="s">
        <v>66</v>
      </c>
      <c r="C18" s="3"/>
      <c r="D18" s="4"/>
      <c r="E18" s="9"/>
      <c r="F18" s="9"/>
    </row>
    <row r="19" spans="2:6" ht="18.75" x14ac:dyDescent="0.25">
      <c r="B19" s="3" t="s">
        <v>67</v>
      </c>
      <c r="C19" s="3"/>
      <c r="D19" s="4"/>
      <c r="E19" s="9"/>
      <c r="F19" s="9"/>
    </row>
    <row r="20" spans="2:6" ht="18.75" x14ac:dyDescent="0.25">
      <c r="B20" s="7" t="s">
        <v>69</v>
      </c>
      <c r="C20" s="10">
        <f t="shared" ref="C20:D20" si="1">SUM(C12:C19)</f>
        <v>0</v>
      </c>
      <c r="D20" s="10">
        <f t="shared" si="1"/>
        <v>0</v>
      </c>
      <c r="E20" s="10">
        <f>SUM(E12:E19)</f>
        <v>0</v>
      </c>
      <c r="F20" s="10">
        <f>SUM(F12:F19)</f>
        <v>0</v>
      </c>
    </row>
    <row r="21" spans="2:6" ht="18.75" x14ac:dyDescent="0.25">
      <c r="B21" s="8" t="s">
        <v>16</v>
      </c>
      <c r="C21" s="15">
        <f>C11+C20</f>
        <v>0</v>
      </c>
      <c r="D21" s="15">
        <f t="shared" ref="D21:F21" si="2">D11+D20</f>
        <v>0</v>
      </c>
      <c r="E21" s="15">
        <f t="shared" si="2"/>
        <v>0</v>
      </c>
      <c r="F21" s="15">
        <f t="shared" si="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9"/>
  <sheetViews>
    <sheetView topLeftCell="A6" workbookViewId="0">
      <selection activeCell="I13" sqref="I13"/>
    </sheetView>
  </sheetViews>
  <sheetFormatPr defaultColWidth="8.85546875"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42578125" customWidth="1"/>
    <col min="10" max="21" width="16.28515625" bestFit="1" customWidth="1"/>
    <col min="22" max="22" width="11.28515625" bestFit="1" customWidth="1"/>
  </cols>
  <sheetData>
    <row r="3" spans="1:3" x14ac:dyDescent="0.25">
      <c r="A3" s="1" t="s">
        <v>74</v>
      </c>
      <c r="B3" t="s">
        <v>76</v>
      </c>
      <c r="C3" t="s">
        <v>77</v>
      </c>
    </row>
    <row r="4" spans="1:3" x14ac:dyDescent="0.25">
      <c r="A4" s="2" t="s">
        <v>67</v>
      </c>
      <c r="B4">
        <v>5</v>
      </c>
      <c r="C4">
        <v>5</v>
      </c>
    </row>
    <row r="5" spans="1:3" x14ac:dyDescent="0.25">
      <c r="A5" s="2" t="s">
        <v>68</v>
      </c>
      <c r="B5">
        <v>20</v>
      </c>
      <c r="C5">
        <v>20</v>
      </c>
    </row>
    <row r="6" spans="1:3" x14ac:dyDescent="0.25">
      <c r="A6" s="2" t="s">
        <v>54</v>
      </c>
      <c r="B6">
        <v>16</v>
      </c>
      <c r="C6">
        <v>16</v>
      </c>
    </row>
    <row r="7" spans="1:3" x14ac:dyDescent="0.25">
      <c r="A7" s="2" t="s">
        <v>64</v>
      </c>
      <c r="B7">
        <v>59</v>
      </c>
      <c r="C7">
        <v>32</v>
      </c>
    </row>
    <row r="8" spans="1:3" x14ac:dyDescent="0.25">
      <c r="A8" s="2" t="s">
        <v>65</v>
      </c>
      <c r="B8">
        <v>28</v>
      </c>
      <c r="C8">
        <v>12</v>
      </c>
    </row>
    <row r="9" spans="1:3" x14ac:dyDescent="0.25">
      <c r="A9" s="2" t="s">
        <v>61</v>
      </c>
      <c r="B9">
        <v>28</v>
      </c>
      <c r="C9">
        <v>22</v>
      </c>
    </row>
    <row r="10" spans="1:3" x14ac:dyDescent="0.25">
      <c r="A10" s="2" t="s">
        <v>60</v>
      </c>
      <c r="B10">
        <v>35</v>
      </c>
      <c r="C10">
        <v>31</v>
      </c>
    </row>
    <row r="11" spans="1:3" x14ac:dyDescent="0.25">
      <c r="A11" s="2" t="s">
        <v>55</v>
      </c>
      <c r="B11">
        <v>40</v>
      </c>
      <c r="C11">
        <v>17</v>
      </c>
    </row>
    <row r="12" spans="1:3" x14ac:dyDescent="0.25">
      <c r="A12" s="2" t="s">
        <v>59</v>
      </c>
      <c r="B12">
        <v>45</v>
      </c>
      <c r="C12">
        <v>45</v>
      </c>
    </row>
    <row r="13" spans="1:3" x14ac:dyDescent="0.25">
      <c r="A13" s="2" t="s">
        <v>17</v>
      </c>
      <c r="B13">
        <v>25</v>
      </c>
      <c r="C13">
        <v>24</v>
      </c>
    </row>
    <row r="14" spans="1:3" x14ac:dyDescent="0.25">
      <c r="A14" s="2" t="s">
        <v>56</v>
      </c>
      <c r="B14">
        <v>57</v>
      </c>
      <c r="C14">
        <v>53</v>
      </c>
    </row>
    <row r="15" spans="1:3" x14ac:dyDescent="0.25">
      <c r="A15" s="2" t="s">
        <v>57</v>
      </c>
      <c r="B15">
        <v>29</v>
      </c>
      <c r="C15">
        <v>26</v>
      </c>
    </row>
    <row r="16" spans="1:3" x14ac:dyDescent="0.25">
      <c r="A16" s="2" t="s">
        <v>63</v>
      </c>
      <c r="B16">
        <v>97</v>
      </c>
      <c r="C16">
        <v>63</v>
      </c>
    </row>
    <row r="17" spans="1:8" x14ac:dyDescent="0.25">
      <c r="A17" s="2" t="s">
        <v>66</v>
      </c>
      <c r="B17">
        <v>15</v>
      </c>
      <c r="C17">
        <v>15</v>
      </c>
    </row>
    <row r="18" spans="1:8" x14ac:dyDescent="0.25">
      <c r="A18" s="2" t="s">
        <v>58</v>
      </c>
    </row>
    <row r="19" spans="1:8" x14ac:dyDescent="0.25">
      <c r="A19" s="2" t="s">
        <v>62</v>
      </c>
      <c r="B19">
        <v>94</v>
      </c>
      <c r="C19">
        <v>94</v>
      </c>
    </row>
    <row r="20" spans="1:8" x14ac:dyDescent="0.25">
      <c r="A20" s="2" t="s">
        <v>75</v>
      </c>
      <c r="B20">
        <v>593</v>
      </c>
      <c r="C20">
        <v>475</v>
      </c>
    </row>
    <row r="22" spans="1:8" x14ac:dyDescent="0.25">
      <c r="F22" s="1" t="s">
        <v>74</v>
      </c>
      <c r="G22" t="s">
        <v>80</v>
      </c>
      <c r="H22" t="s">
        <v>81</v>
      </c>
    </row>
    <row r="23" spans="1:8" x14ac:dyDescent="0.25">
      <c r="F23" s="2" t="s">
        <v>67</v>
      </c>
      <c r="G23" s="16">
        <v>959.43086400000004</v>
      </c>
      <c r="H23" s="16">
        <v>457.48787299999998</v>
      </c>
    </row>
    <row r="24" spans="1:8" x14ac:dyDescent="0.25">
      <c r="F24" s="2" t="s">
        <v>68</v>
      </c>
      <c r="G24" s="16">
        <v>1953.4533220000001</v>
      </c>
      <c r="H24" s="16">
        <v>1464.0072379999999</v>
      </c>
    </row>
    <row r="25" spans="1:8" x14ac:dyDescent="0.25">
      <c r="F25" s="2" t="s">
        <v>54</v>
      </c>
      <c r="G25" s="16">
        <v>5254.2033190000002</v>
      </c>
      <c r="H25" s="16">
        <v>4044.0736459999998</v>
      </c>
    </row>
    <row r="26" spans="1:8" x14ac:dyDescent="0.25">
      <c r="F26" s="2" t="s">
        <v>64</v>
      </c>
      <c r="G26" s="16">
        <v>1913.53927862975</v>
      </c>
      <c r="H26" s="16">
        <v>1559.902728</v>
      </c>
    </row>
    <row r="27" spans="1:8" x14ac:dyDescent="0.25">
      <c r="F27" s="2" t="s">
        <v>65</v>
      </c>
      <c r="G27" s="16">
        <v>1128.1608819999999</v>
      </c>
      <c r="H27" s="16">
        <v>880.83</v>
      </c>
    </row>
    <row r="28" spans="1:8" x14ac:dyDescent="0.25">
      <c r="F28" s="2" t="s">
        <v>61</v>
      </c>
      <c r="G28" s="16">
        <v>1298.1652005000001</v>
      </c>
      <c r="H28" s="16">
        <v>519.26607960000001</v>
      </c>
    </row>
    <row r="29" spans="1:8" x14ac:dyDescent="0.25">
      <c r="F29" s="2" t="s">
        <v>60</v>
      </c>
      <c r="G29" s="16">
        <v>1245.36919464882</v>
      </c>
      <c r="H29" s="16">
        <v>1033.840453</v>
      </c>
    </row>
    <row r="30" spans="1:8" x14ac:dyDescent="0.25">
      <c r="F30" s="2" t="s">
        <v>55</v>
      </c>
      <c r="G30" s="16">
        <v>958.8</v>
      </c>
      <c r="H30" s="16">
        <v>797.14</v>
      </c>
    </row>
    <row r="31" spans="1:8" x14ac:dyDescent="0.25">
      <c r="F31" s="2" t="s">
        <v>59</v>
      </c>
      <c r="G31" s="16">
        <v>1312.4111618499999</v>
      </c>
      <c r="H31" s="16">
        <v>1092.579518</v>
      </c>
    </row>
    <row r="32" spans="1:8" x14ac:dyDescent="0.25">
      <c r="F32" s="2" t="s">
        <v>17</v>
      </c>
      <c r="G32" s="16">
        <v>1292.5776103399999</v>
      </c>
      <c r="H32" s="16">
        <v>1070.5328149239999</v>
      </c>
    </row>
    <row r="33" spans="6:8" x14ac:dyDescent="0.25">
      <c r="F33" s="2" t="s">
        <v>56</v>
      </c>
      <c r="G33" s="16">
        <v>1273.0753087058799</v>
      </c>
      <c r="H33" s="16">
        <v>1055.4144510000001</v>
      </c>
    </row>
    <row r="34" spans="6:8" x14ac:dyDescent="0.25">
      <c r="F34" s="2" t="s">
        <v>57</v>
      </c>
      <c r="G34" s="16">
        <v>1093.3688629999999</v>
      </c>
      <c r="H34" s="16">
        <v>910.62470499999995</v>
      </c>
    </row>
    <row r="35" spans="6:8" x14ac:dyDescent="0.25">
      <c r="F35" s="2" t="s">
        <v>63</v>
      </c>
      <c r="G35" s="16">
        <v>5470.8015566496697</v>
      </c>
      <c r="H35" s="16">
        <v>1955.51239259</v>
      </c>
    </row>
    <row r="36" spans="6:8" x14ac:dyDescent="0.25">
      <c r="F36" s="2" t="s">
        <v>66</v>
      </c>
      <c r="G36" s="16">
        <v>9626.2365348799995</v>
      </c>
      <c r="H36" s="16">
        <v>4650.5153259999997</v>
      </c>
    </row>
    <row r="37" spans="6:8" x14ac:dyDescent="0.25">
      <c r="F37" s="2" t="s">
        <v>58</v>
      </c>
      <c r="G37" s="16"/>
      <c r="H37" s="16"/>
    </row>
    <row r="38" spans="6:8" x14ac:dyDescent="0.25">
      <c r="F38" s="2" t="s">
        <v>62</v>
      </c>
      <c r="G38" s="16">
        <v>2530.738057</v>
      </c>
      <c r="H38" s="16">
        <v>2139.7155298100001</v>
      </c>
    </row>
    <row r="39" spans="6:8" x14ac:dyDescent="0.25">
      <c r="F39" s="2" t="s">
        <v>75</v>
      </c>
      <c r="G39" s="16">
        <v>37310.331153204119</v>
      </c>
      <c r="H39" s="16">
        <v>23631.442754924003</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8" sqref="B18:E20"/>
    </sheetView>
  </sheetViews>
  <sheetFormatPr defaultColWidth="8.85546875" defaultRowHeight="15" x14ac:dyDescent="0.25"/>
  <cols>
    <col min="1" max="1" width="20.140625" customWidth="1"/>
    <col min="2" max="2" width="19.42578125" customWidth="1"/>
    <col min="3" max="3" width="22.85546875" customWidth="1"/>
    <col min="4" max="4" width="32.7109375" customWidth="1"/>
    <col min="5" max="5" width="32.140625" customWidth="1"/>
  </cols>
  <sheetData>
    <row r="1" spans="1:5" ht="56.25" x14ac:dyDescent="0.25">
      <c r="A1" s="5" t="s">
        <v>4</v>
      </c>
      <c r="B1" s="5" t="s">
        <v>71</v>
      </c>
      <c r="C1" s="6" t="s">
        <v>70</v>
      </c>
      <c r="D1" s="6" t="s">
        <v>79</v>
      </c>
      <c r="E1" s="6" t="s">
        <v>78</v>
      </c>
    </row>
    <row r="2" spans="1:5" ht="18.75" x14ac:dyDescent="0.25">
      <c r="A2" s="3" t="s">
        <v>55</v>
      </c>
      <c r="B2" s="3">
        <v>40</v>
      </c>
      <c r="C2" s="4">
        <v>17</v>
      </c>
      <c r="D2" s="11">
        <f>958800000/1000000</f>
        <v>958.8</v>
      </c>
      <c r="E2" s="11">
        <f>797140000/1000000</f>
        <v>797.14</v>
      </c>
    </row>
    <row r="3" spans="1:5" ht="18.75" x14ac:dyDescent="0.25">
      <c r="A3" s="3" t="s">
        <v>56</v>
      </c>
      <c r="B3" s="3">
        <v>57</v>
      </c>
      <c r="C3" s="4">
        <v>53</v>
      </c>
      <c r="D3" s="11">
        <f>1273075308.70588/1000000</f>
        <v>1273.0753087058799</v>
      </c>
      <c r="E3" s="11">
        <f>1055414451/1000000</f>
        <v>1055.4144510000001</v>
      </c>
    </row>
    <row r="4" spans="1:5" ht="18.75" x14ac:dyDescent="0.25">
      <c r="A4" s="3" t="s">
        <v>17</v>
      </c>
      <c r="B4" s="3">
        <v>25</v>
      </c>
      <c r="C4" s="4">
        <v>24</v>
      </c>
      <c r="D4" s="11">
        <f>1292577610.34/1000000</f>
        <v>1292.5776103399999</v>
      </c>
      <c r="E4" s="11">
        <f>1070532814.924/1000000</f>
        <v>1070.5328149239999</v>
      </c>
    </row>
    <row r="5" spans="1:5" ht="18.75" x14ac:dyDescent="0.25">
      <c r="A5" s="3" t="s">
        <v>57</v>
      </c>
      <c r="B5" s="3">
        <v>29</v>
      </c>
      <c r="C5" s="4">
        <v>26</v>
      </c>
      <c r="D5" s="11">
        <f>1093368863/1000000</f>
        <v>1093.3688629999999</v>
      </c>
      <c r="E5" s="11">
        <f>910624705/1000000</f>
        <v>910.62470499999995</v>
      </c>
    </row>
    <row r="6" spans="1:5" ht="18.75" x14ac:dyDescent="0.25">
      <c r="A6" s="3" t="s">
        <v>58</v>
      </c>
      <c r="B6" s="12"/>
      <c r="C6" s="13"/>
      <c r="D6" s="14"/>
      <c r="E6" s="14"/>
    </row>
    <row r="7" spans="1:5" ht="18.75" x14ac:dyDescent="0.25">
      <c r="A7" s="3" t="s">
        <v>59</v>
      </c>
      <c r="B7" s="3">
        <v>45</v>
      </c>
      <c r="C7" s="4">
        <v>45</v>
      </c>
      <c r="D7" s="11">
        <f>1312411161.85/1000000</f>
        <v>1312.4111618499999</v>
      </c>
      <c r="E7" s="11">
        <f>1092579518/1000000</f>
        <v>1092.579518</v>
      </c>
    </row>
    <row r="8" spans="1:5" ht="18.75" x14ac:dyDescent="0.25">
      <c r="A8" s="3" t="s">
        <v>60</v>
      </c>
      <c r="B8" s="3">
        <v>35</v>
      </c>
      <c r="C8" s="4">
        <v>31</v>
      </c>
      <c r="D8" s="11">
        <f>1245369194.64882/1000000</f>
        <v>1245.36919464882</v>
      </c>
      <c r="E8" s="11">
        <f>1033840453/1000000</f>
        <v>1033.840453</v>
      </c>
    </row>
    <row r="9" spans="1:5" ht="18.75" x14ac:dyDescent="0.25">
      <c r="A9" s="3" t="s">
        <v>61</v>
      </c>
      <c r="B9" s="3">
        <v>28</v>
      </c>
      <c r="C9" s="4">
        <v>22</v>
      </c>
      <c r="D9" s="11">
        <f>1298165200.5/1000000</f>
        <v>1298.1652005000001</v>
      </c>
      <c r="E9" s="11">
        <f>519266079.6/1000000</f>
        <v>519.26607960000001</v>
      </c>
    </row>
    <row r="10" spans="1:5" ht="18.75" x14ac:dyDescent="0.25">
      <c r="A10" s="3" t="s">
        <v>62</v>
      </c>
      <c r="B10" s="3">
        <v>94</v>
      </c>
      <c r="C10" s="4">
        <v>94</v>
      </c>
      <c r="D10" s="11">
        <f>2530738057/1000000</f>
        <v>2530.738057</v>
      </c>
      <c r="E10" s="11">
        <f>2139715529.81/1000000</f>
        <v>2139.7155298100001</v>
      </c>
    </row>
    <row r="11" spans="1:5" ht="18.75" x14ac:dyDescent="0.25">
      <c r="A11" s="3" t="s">
        <v>63</v>
      </c>
      <c r="B11" s="3">
        <v>97</v>
      </c>
      <c r="C11" s="4">
        <v>63</v>
      </c>
      <c r="D11" s="11">
        <f>5470801556.64967/1000000</f>
        <v>5470.8015566496697</v>
      </c>
      <c r="E11" s="11">
        <f>1955512392.59/1000000</f>
        <v>1955.51239259</v>
      </c>
    </row>
    <row r="12" spans="1:5" ht="18.75" x14ac:dyDescent="0.25">
      <c r="A12" s="3" t="s">
        <v>68</v>
      </c>
      <c r="B12" s="3">
        <v>20</v>
      </c>
      <c r="C12" s="4">
        <v>20</v>
      </c>
      <c r="D12" s="11">
        <f>1953453322/1000000</f>
        <v>1953.4533220000001</v>
      </c>
      <c r="E12" s="11">
        <f>1464007238/1000000</f>
        <v>1464.0072379999999</v>
      </c>
    </row>
    <row r="13" spans="1:5" ht="18.75" x14ac:dyDescent="0.25">
      <c r="A13" s="3" t="s">
        <v>64</v>
      </c>
      <c r="B13" s="3">
        <v>59</v>
      </c>
      <c r="C13" s="4">
        <v>32</v>
      </c>
      <c r="D13" s="11">
        <f>1913539278.62975/1000000</f>
        <v>1913.53927862975</v>
      </c>
      <c r="E13" s="11">
        <f>1559902728/1000000</f>
        <v>1559.902728</v>
      </c>
    </row>
    <row r="14" spans="1:5" ht="18.75" x14ac:dyDescent="0.25">
      <c r="A14" s="3" t="s">
        <v>65</v>
      </c>
      <c r="B14" s="3">
        <v>28</v>
      </c>
      <c r="C14" s="4">
        <v>12</v>
      </c>
      <c r="D14" s="11">
        <f>1128160882/1000000</f>
        <v>1128.1608819999999</v>
      </c>
      <c r="E14" s="11">
        <f>880830000/1000000</f>
        <v>880.83</v>
      </c>
    </row>
    <row r="15" spans="1:5" ht="18.75" x14ac:dyDescent="0.25">
      <c r="A15" s="3" t="s">
        <v>54</v>
      </c>
      <c r="B15" s="3">
        <v>16</v>
      </c>
      <c r="C15" s="4">
        <v>16</v>
      </c>
      <c r="D15" s="11">
        <f>5254203319/1000000</f>
        <v>5254.2033190000002</v>
      </c>
      <c r="E15" s="11">
        <f>4044073646/1000000</f>
        <v>4044.0736459999998</v>
      </c>
    </row>
    <row r="16" spans="1:5" ht="18.75" x14ac:dyDescent="0.25">
      <c r="A16" s="3" t="s">
        <v>66</v>
      </c>
      <c r="B16" s="3">
        <v>15</v>
      </c>
      <c r="C16" s="4">
        <v>15</v>
      </c>
      <c r="D16" s="11">
        <f>9626236534.88/1000000</f>
        <v>9626.2365348799995</v>
      </c>
      <c r="E16" s="11">
        <f>4650515326/1000000</f>
        <v>4650.5153259999997</v>
      </c>
    </row>
    <row r="17" spans="1:5" ht="18.75" x14ac:dyDescent="0.25">
      <c r="A17" s="3" t="s">
        <v>67</v>
      </c>
      <c r="B17" s="3">
        <v>5</v>
      </c>
      <c r="C17" s="4">
        <v>5</v>
      </c>
      <c r="D17" s="11">
        <f>959430864/1000000</f>
        <v>959.43086400000004</v>
      </c>
      <c r="E17" s="11">
        <f>457487873/1000000</f>
        <v>457.48787299999998</v>
      </c>
    </row>
    <row r="18" spans="1:5" ht="18.75" x14ac:dyDescent="0.25">
      <c r="A18" s="8" t="s">
        <v>16</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Apeluri PC 2023_2024</vt:lpstr>
      <vt:lpstr>Sheet1</vt:lpstr>
      <vt:lpstr>Centralizator 2023</vt:lpstr>
      <vt:lpstr>Sheet1Pivot chart 0</vt:lpstr>
      <vt:lpstr>Sheet9</vt:lpstr>
      <vt:lpstr>'Apeluri PC 2023_2024'!Print_Area</vt:lpstr>
      <vt:lpstr>'Apeluri PC 2023_2024'!Print_Titles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Virginia Anusca</cp:lastModifiedBy>
  <cp:lastPrinted>2023-10-05T07:53:05Z</cp:lastPrinted>
  <dcterms:created xsi:type="dcterms:W3CDTF">2022-11-16T11:13:12Z</dcterms:created>
  <dcterms:modified xsi:type="dcterms:W3CDTF">2023-11-28T14:40:30Z</dcterms:modified>
</cp:coreProperties>
</file>